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oscargomez/Library/CloudStorage/OneDrive-INASSA/OGD/PERSONAL/ACADEMIA/ESPECIALIZACIÓN GERENCIA FINANCIERA UTADEO/Valoración de Empresas/"/>
    </mc:Choice>
  </mc:AlternateContent>
  <xr:revisionPtr revIDLastSave="0" documentId="13_ncr:1_{006E3BD2-27CE-8443-B893-D078BF1EBB33}" xr6:coauthVersionLast="47" xr6:coauthVersionMax="47" xr10:uidLastSave="{00000000-0000-0000-0000-000000000000}"/>
  <bookViews>
    <workbookView xWindow="-180" yWindow="500" windowWidth="27240" windowHeight="15180" activeTab="1" xr2:uid="{5D135B07-3218-7A40-B9B2-D3CDCC8156D8}"/>
  </bookViews>
  <sheets>
    <sheet name="Datos Entrada" sheetId="10" r:id="rId1"/>
    <sheet name="EEFF" sheetId="11" r:id="rId2"/>
    <sheet name="VALORACIÓN EMPRESARIAL" sheetId="1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123Graph_A" localSheetId="1" hidden="1">[1]PYG!#REF!</definedName>
    <definedName name="__123Graph_A" localSheetId="2" hidden="1">[1]PYG!#REF!</definedName>
    <definedName name="__123Graph_A" hidden="1">[1]PYG!#REF!</definedName>
    <definedName name="__123Graph_B" localSheetId="1" hidden="1">[1]PYG!#REF!</definedName>
    <definedName name="__123Graph_B" localSheetId="2" hidden="1">[1]PYG!#REF!</definedName>
    <definedName name="__123Graph_B" hidden="1">[1]PYG!#REF!</definedName>
    <definedName name="__123Graph_C" localSheetId="1" hidden="1">[1]PYG!#REF!</definedName>
    <definedName name="__123Graph_C" hidden="1">[1]PYG!#REF!</definedName>
    <definedName name="__123Graph_D" localSheetId="1" hidden="1">[1]PYG!#REF!</definedName>
    <definedName name="__123Graph_D" hidden="1">[1]PYG!#REF!</definedName>
    <definedName name="__123Graph_E" localSheetId="1" hidden="1">[1]PYG!#REF!</definedName>
    <definedName name="__123Graph_E" hidden="1">[1]PYG!#REF!</definedName>
    <definedName name="__123Graph_X" localSheetId="1" hidden="1">[1]PYG!#REF!</definedName>
    <definedName name="__123Graph_X" hidden="1">[1]PYG!#REF!</definedName>
    <definedName name="__act2" localSheetId="1" hidden="1">[2]ACTSOS1!#REF!</definedName>
    <definedName name="__act2" hidden="1">[2]ACTSOS1!#REF!</definedName>
    <definedName name="__tr11">'[3]Cuentas T'!$N$11</definedName>
    <definedName name="_act2" localSheetId="1" hidden="1">[4]ACTSOS1!#REF!</definedName>
    <definedName name="_act2" localSheetId="2" hidden="1">[4]ACTSOS1!#REF!</definedName>
    <definedName name="_act2" hidden="1">[4]ACTSOS1!#REF!</definedName>
    <definedName name="_Fill" localSheetId="1" hidden="1">[5]ACTSOS1!#REF!</definedName>
    <definedName name="_Fill" localSheetId="2" hidden="1">[5]ACTSOS1!#REF!</definedName>
    <definedName name="_Fill" hidden="1">[5]ACTSOS1!#REF!</definedName>
    <definedName name="_xlnm._FilterDatabase" localSheetId="1" hidden="1">EEFF!#REF!</definedName>
    <definedName name="_Order1" hidden="1">0</definedName>
    <definedName name="_Parse_Out" localSheetId="1" hidden="1">#REF!</definedName>
    <definedName name="_Parse_Out" localSheetId="2" hidden="1">#REF!</definedName>
    <definedName name="_Parse_Out" hidden="1">#REF!</definedName>
    <definedName name="_R30">[6]Cartera!$J$6:$J$296</definedName>
    <definedName name="_R360">[6]Cartera!$O$6:$O$296</definedName>
    <definedName name="_R361">[6]Cartera!$P$6:$P$296</definedName>
    <definedName name="_R60">[6]Cartera!$K$6:$K$296</definedName>
    <definedName name="_R90">[6]Cartera!$L$6:$L$296</definedName>
    <definedName name="_Sort" localSheetId="1" hidden="1">#REF!</definedName>
    <definedName name="_Sort" localSheetId="2" hidden="1">#REF!</definedName>
    <definedName name="_Sort" hidden="1">#REF!</definedName>
    <definedName name="_Table1_In1" localSheetId="1" hidden="1">#REF!</definedName>
    <definedName name="_Table1_In1" localSheetId="2" hidden="1">#REF!</definedName>
    <definedName name="_Table1_In1" hidden="1">#REF!</definedName>
    <definedName name="_Table1_Out" localSheetId="1" hidden="1">#REF!</definedName>
    <definedName name="_Table1_Out" localSheetId="2" hidden="1">#REF!</definedName>
    <definedName name="_Table1_Out" hidden="1">#REF!</definedName>
    <definedName name="_tr11">'[3]Cuentas T'!$N$11</definedName>
    <definedName name="a" localSheetId="1">#REF!</definedName>
    <definedName name="a" localSheetId="2">#REF!</definedName>
    <definedName name="a">#REF!</definedName>
    <definedName name="A_impresión_IM" localSheetId="1">#REF!</definedName>
    <definedName name="A_impresión_IM" localSheetId="2">#REF!</definedName>
    <definedName name="A_impresión_IM">#REF!</definedName>
    <definedName name="aa" localSheetId="1">#REF!</definedName>
    <definedName name="aa" localSheetId="2">#REF!</definedName>
    <definedName name="aa">#REF!</definedName>
    <definedName name="aaa" localSheetId="1">#REF!</definedName>
    <definedName name="aaa" localSheetId="2">#REF!</definedName>
    <definedName name="aaa">#REF!</definedName>
    <definedName name="ABC" localSheetId="1" hidden="1">{"total",#N/A,FALSE,"TD 0% ";"total",#N/A,FALSE,"TD 12%";"total",#N/A,FALSE,"TD 10%"}</definedName>
    <definedName name="ABC" localSheetId="2" hidden="1">{"total",#N/A,FALSE,"TD 0% ";"total",#N/A,FALSE,"TD 12%";"total",#N/A,FALSE,"TD 10%"}</definedName>
    <definedName name="ABC" hidden="1">{"total",#N/A,FALSE,"TD 0% ";"total",#N/A,FALSE,"TD 12%";"total",#N/A,FALSE,"TD 10%"}</definedName>
    <definedName name="ACTIVO_Base" localSheetId="1">#REF!</definedName>
    <definedName name="ACTIVO_Base" localSheetId="2">#REF!</definedName>
    <definedName name="ACTIVO_Base">#REF!</definedName>
    <definedName name="activoypasivo" localSheetId="1">#REF!</definedName>
    <definedName name="activoypasivo" localSheetId="2">#REF!</definedName>
    <definedName name="activoypasivo">#REF!</definedName>
    <definedName name="AFI" localSheetId="1" hidden="1">[2]ACTSOS1!#REF!</definedName>
    <definedName name="AFI" localSheetId="2" hidden="1">[2]ACTSOS1!#REF!</definedName>
    <definedName name="AFI" hidden="1">[2]ACTSOS1!#REF!</definedName>
    <definedName name="ajus" localSheetId="1">#REF!</definedName>
    <definedName name="ajus" localSheetId="2">#REF!</definedName>
    <definedName name="ajus">#REF!</definedName>
    <definedName name="ajustes" localSheetId="1">#REF!</definedName>
    <definedName name="ajustes" localSheetId="2">#REF!</definedName>
    <definedName name="ajustes">#REF!</definedName>
    <definedName name="AÑO">[7]tarifas!$A$2:$A$17</definedName>
    <definedName name="AÑO_97" localSheetId="1">#REF!</definedName>
    <definedName name="AÑO_97" localSheetId="2">#REF!</definedName>
    <definedName name="AÑO_97">#REF!</definedName>
    <definedName name="AÑO_ANT" localSheetId="1">#REF!</definedName>
    <definedName name="AÑO_ANT" localSheetId="2">#REF!</definedName>
    <definedName name="AÑO_ANT">#REF!</definedName>
    <definedName name="AÑO_ANT_SIT" localSheetId="1">#REF!</definedName>
    <definedName name="AÑO_ANT_SIT" localSheetId="2">#REF!</definedName>
    <definedName name="AÑO_ANT_SIT">#REF!</definedName>
    <definedName name="AÑO_CURSO" localSheetId="1">#REF!</definedName>
    <definedName name="AÑO_CURSO" localSheetId="2">#REF!</definedName>
    <definedName name="AÑO_CURSO">#REF!</definedName>
    <definedName name="AÑO_MES" localSheetId="1">#REF!</definedName>
    <definedName name="AÑO_MES" localSheetId="2">#REF!</definedName>
    <definedName name="AÑO_MES">#REF!</definedName>
    <definedName name="AOMI">[8]ELEGIR!$D$5</definedName>
    <definedName name="APLICA_ORIGENES" localSheetId="1">#REF!</definedName>
    <definedName name="APLICA_ORIGENES" localSheetId="2">#REF!</definedName>
    <definedName name="APLICA_ORIGENES">#REF!</definedName>
    <definedName name="APU4H51">'[9]H - CARCAMO DE LA 22'!$H$129</definedName>
    <definedName name="APU4H52">'[9]H - CARCAMO DE LA 22'!$H$152</definedName>
    <definedName name="APU4H70">'[9]H - CARCAMO DE LA 22'!$H$213</definedName>
    <definedName name="APUVB11">'[10]APU TUBERIAS'!$D$100</definedName>
    <definedName name="APUVB110">'[10]APU TUBERIAS'!$F$120</definedName>
    <definedName name="APUVB111">'[10]APU TUBERIAS'!$G$120</definedName>
    <definedName name="APUVB112">'[10]APU TUBERIAS'!$H$120</definedName>
    <definedName name="APUVB113">'[10]APU TUBERIAS'!$I$120</definedName>
    <definedName name="APUVB114">'[10]APU TUBERIAS'!$J$120</definedName>
    <definedName name="APUVB115">'[10]APU TUBERIAS'!$D$141</definedName>
    <definedName name="APUVB12">'[10]APU TUBERIAS'!$E$100</definedName>
    <definedName name="APUVB13">'[10]APU TUBERIAS'!$F$100</definedName>
    <definedName name="APUVB14">'[10]APU TUBERIAS'!$G$100</definedName>
    <definedName name="APUVB15">'[10]APU TUBERIAS'!$H$100</definedName>
    <definedName name="APUVB16">'[10]APU TUBERIAS'!$I$100</definedName>
    <definedName name="APUVB17">'[10]APU TUBERIAS'!$J$100</definedName>
    <definedName name="APUVB18">'[10]APU TUBERIAS'!$D$120</definedName>
    <definedName name="APUVB19">'[10]APU TUBERIAS'!$E$120</definedName>
    <definedName name="APUVC11">'[10]APU TUBERIAS'!$E$141</definedName>
    <definedName name="APUVC110">'[10]APU TUBERIAS'!$G$161</definedName>
    <definedName name="APUVC111">'[10]APU TUBERIAS'!$H$161</definedName>
    <definedName name="APUVC112">'[10]APU TUBERIAS'!$I$161</definedName>
    <definedName name="APUVC113">'[10]APU TUBERIAS'!$J$161</definedName>
    <definedName name="APUVC114">'[10]APU TUBERIAS'!$D$181</definedName>
    <definedName name="APUVC115">'[10]APU TUBERIAS'!$E$181</definedName>
    <definedName name="APUVC116">'[10]APU TUBERIAS'!$F$181</definedName>
    <definedName name="APUVC117">'[10]APU TUBERIAS'!$G$181</definedName>
    <definedName name="APUVC118">'[10]APU TUBERIAS'!$H$181</definedName>
    <definedName name="APUVC119">'[10]APU TUBERIAS'!$I$181</definedName>
    <definedName name="APUVC12">'[10]APU TUBERIAS'!$F$141</definedName>
    <definedName name="APUVC120">'[10]APU TUBERIAS'!$J$181</definedName>
    <definedName name="APUVC121">'[10]APU TUBERIAS'!$D$201</definedName>
    <definedName name="APUVC122">'[10]APU TUBERIAS'!$E$201</definedName>
    <definedName name="APUVC123">'[10]APU TUBERIAS'!$F$201</definedName>
    <definedName name="APUVC124">'[10]APU TUBERIAS'!$G$201</definedName>
    <definedName name="APUVC125">'[10]APU TUBERIAS'!$H$201</definedName>
    <definedName name="APUVC126">'[10]APU TUBERIAS'!$I$201</definedName>
    <definedName name="APUVC127">'[10]APU TUBERIAS'!$J$201</definedName>
    <definedName name="APUVC128">'[10]APU TUBERIAS'!$D$221</definedName>
    <definedName name="APUVC129">'[10]APU TUBERIAS'!$E$221</definedName>
    <definedName name="APUVC13">'[10]APU TUBERIAS'!$G$141</definedName>
    <definedName name="APUVC130">'[10]APU TUBERIAS'!$F$221</definedName>
    <definedName name="APUVC131">'[10]APU TUBERIAS'!$G$221</definedName>
    <definedName name="APUVC132">'[10]APU TUBERIAS'!$H$221</definedName>
    <definedName name="APUVC133">'[10]APU TUBERIAS'!$I$221</definedName>
    <definedName name="APUVC134">'[10]APU TUBERIAS'!$J$221</definedName>
    <definedName name="APUVC135">'[10]APU TUBERIAS'!$D$242</definedName>
    <definedName name="APUVC136">'[10]APU TUBERIAS'!$E$242</definedName>
    <definedName name="APUVC137">'[10]APU TUBERIAS'!$F$242</definedName>
    <definedName name="APUVC138">'[10]APU TUBERIAS'!$G$242</definedName>
    <definedName name="APUVC139">'[10]APU TUBERIAS'!$H$242</definedName>
    <definedName name="APUVC14">'[10]APU TUBERIAS'!$H$141</definedName>
    <definedName name="APUVC15">'[10]APU TUBERIAS'!$I$141</definedName>
    <definedName name="APUVC16">'[10]APU TUBERIAS'!$J$141</definedName>
    <definedName name="APUVC17">'[10]APU TUBERIAS'!$D$161</definedName>
    <definedName name="APUVC18">'[10]APU TUBERIAS'!$E$161</definedName>
    <definedName name="APUVC19">'[10]APU TUBERIAS'!$F$161</definedName>
    <definedName name="APUVD31">'[10]APU TUBERIAS'!$D$305</definedName>
    <definedName name="APUVD32">'[10]APU TUBERIAS'!$E$305</definedName>
    <definedName name="APUVD33">'[10]APU TUBERIAS'!$F$305</definedName>
    <definedName name="APUVD34">'[10]APU TUBERIAS'!$G$305</definedName>
    <definedName name="APUVD35">'[10]APU TUBERIAS'!$H$305</definedName>
    <definedName name="APUVD36">'[10]APU TUBERIAS'!$I$305</definedName>
    <definedName name="APUVD37">'[10]APU TUBERIAS'!$J$305</definedName>
    <definedName name="APUVD38">'[10]APU TUBERIAS'!$D$326</definedName>
    <definedName name="_xlnm.Extract" localSheetId="2">#REF!</definedName>
    <definedName name="_xlnm.Extract">#REF!</definedName>
    <definedName name="_xlnm.Print_Area" localSheetId="2">#REF!</definedName>
    <definedName name="_xlnm.Print_Area">#REF!</definedName>
    <definedName name="AS2DocOpenMode" hidden="1">"AS2DocumentEdit"</definedName>
    <definedName name="AS2HasNoAutoHeaderFooter" hidden="1">" "</definedName>
    <definedName name="AS2ReportLS" hidden="1">1</definedName>
    <definedName name="AS2StaticLS" localSheetId="1" hidden="1">#REF!</definedName>
    <definedName name="AS2StaticLS" localSheetId="2" hidden="1">#REF!</definedName>
    <definedName name="AS2StaticLS" hidden="1">#REF!</definedName>
    <definedName name="AS2SyncStepLS" hidden="1">0</definedName>
    <definedName name="AS2TickmarkLS" localSheetId="1" hidden="1">#REF!</definedName>
    <definedName name="AS2TickmarkLS" localSheetId="2" hidden="1">#REF!</definedName>
    <definedName name="AS2TickmarkLS" hidden="1">#REF!</definedName>
    <definedName name="AS2VersionLS" hidden="1">300</definedName>
    <definedName name="ASA" localSheetId="1">#REF!</definedName>
    <definedName name="ASA" localSheetId="2">#REF!</definedName>
    <definedName name="ASA">#REF!</definedName>
    <definedName name="ASAA" localSheetId="1">#REF!</definedName>
    <definedName name="ASAA" localSheetId="2">#REF!</definedName>
    <definedName name="ASAA">#REF!</definedName>
    <definedName name="asasaaa" localSheetId="1">#REF!</definedName>
    <definedName name="asasaaa" localSheetId="2">#REF!</definedName>
    <definedName name="asasaaa">#REF!</definedName>
    <definedName name="asc" localSheetId="1" hidden="1">[11]ACTSOS1!#REF!</definedName>
    <definedName name="asc" localSheetId="2" hidden="1">[11]ACTSOS1!#REF!</definedName>
    <definedName name="asc" hidden="1">[11]ACTSOS1!#REF!</definedName>
    <definedName name="asd" localSheetId="2">[12]Parámetros!#REF!</definedName>
    <definedName name="asd">[12]Parámetros!#REF!</definedName>
    <definedName name="asdADS" localSheetId="2">[12]Parámetros!#REF!</definedName>
    <definedName name="asdADS">[12]Parámetros!#REF!</definedName>
    <definedName name="ASSDSAD" localSheetId="2">#REF!</definedName>
    <definedName name="ASSDSAD">#REF!</definedName>
    <definedName name="Aument.Cost">[13]Sensibilidades!$C$29</definedName>
    <definedName name="b" localSheetId="1">#REF!</definedName>
    <definedName name="b" localSheetId="2">#REF!</definedName>
    <definedName name="b">#REF!</definedName>
    <definedName name="bal_det1" localSheetId="1">#REF!</definedName>
    <definedName name="bal_det1" localSheetId="2">#REF!</definedName>
    <definedName name="bal_det1">#REF!</definedName>
    <definedName name="bal_det2" localSheetId="1">#REF!</definedName>
    <definedName name="bal_det2" localSheetId="2">#REF!</definedName>
    <definedName name="bal_det2">#REF!</definedName>
    <definedName name="BAL_POA_2000" localSheetId="1">#REF!</definedName>
    <definedName name="BAL_POA_2000" localSheetId="2">#REF!</definedName>
    <definedName name="BAL_POA_2000">#REF!</definedName>
    <definedName name="BAL_POA_99" localSheetId="1">#REF!</definedName>
    <definedName name="BAL_POA_99" localSheetId="2">#REF!</definedName>
    <definedName name="BAL_POA_99">#REF!</definedName>
    <definedName name="BAL_PR_99" localSheetId="1">#REF!</definedName>
    <definedName name="BAL_PR_99" localSheetId="2">#REF!</definedName>
    <definedName name="BAL_PR_99">#REF!</definedName>
    <definedName name="bal_real_98" localSheetId="1">#REF!</definedName>
    <definedName name="bal_real_98" localSheetId="2">#REF!</definedName>
    <definedName name="bal_real_98">#REF!</definedName>
    <definedName name="BAL_REAL_99" localSheetId="1">#REF!</definedName>
    <definedName name="BAL_REAL_99" localSheetId="2">#REF!</definedName>
    <definedName name="BAL_REAL_99">#REF!</definedName>
    <definedName name="bal_res_2" localSheetId="1">#REF!</definedName>
    <definedName name="bal_res_2" localSheetId="2">#REF!</definedName>
    <definedName name="bal_res_2">#REF!</definedName>
    <definedName name="BAL_RES_3" localSheetId="1">#REF!</definedName>
    <definedName name="BAL_RES_3" localSheetId="2">#REF!</definedName>
    <definedName name="BAL_RES_3">#REF!</definedName>
    <definedName name="bal_res1" localSheetId="1">#REF!</definedName>
    <definedName name="bal_res1" localSheetId="2">#REF!</definedName>
    <definedName name="bal_res1">#REF!</definedName>
    <definedName name="bal_res2" localSheetId="1">#REF!</definedName>
    <definedName name="bal_res2" localSheetId="2">#REF!</definedName>
    <definedName name="bal_res2">#REF!</definedName>
    <definedName name="BAL_UE_99" localSheetId="1">#REF!</definedName>
    <definedName name="BAL_UE_99" localSheetId="2">#REF!</definedName>
    <definedName name="BAL_UE_99">#REF!</definedName>
    <definedName name="BalanceSheetDates" localSheetId="1">#REF!</definedName>
    <definedName name="BalanceSheetDates" localSheetId="2">#REF!</definedName>
    <definedName name="BalanceSheetDates">#REF!</definedName>
    <definedName name="balnace" localSheetId="1">#REF!</definedName>
    <definedName name="balnace" localSheetId="2">#REF!</definedName>
    <definedName name="balnace">#REF!</definedName>
    <definedName name="_xlnm.Database" localSheetId="2">#REF!</definedName>
    <definedName name="_xlnm.Database">#REF!</definedName>
    <definedName name="Beg_Bal" localSheetId="1">#REF!</definedName>
    <definedName name="Beg_Bal" localSheetId="2">#REF!</definedName>
    <definedName name="Beg_Bal">#REF!</definedName>
    <definedName name="BG" localSheetId="1">#REF!</definedName>
    <definedName name="BG" localSheetId="2">#REF!</definedName>
    <definedName name="BG">#REF!</definedName>
    <definedName name="BG_Del" hidden="1">15</definedName>
    <definedName name="BG_Ins" hidden="1">4</definedName>
    <definedName name="BG_Mod" hidden="1">6</definedName>
    <definedName name="BID__Veces">'[14]#¡REF'!$B$37</definedName>
    <definedName name="C_AP_C">[15]Parámetros!$C$6</definedName>
    <definedName name="C_AP_V">[15]Parámetros!$C$7</definedName>
    <definedName name="C_CJ">[15]Parámetros!$C$8</definedName>
    <definedName name="C_CONVENIOS_AAA">[15]Parámetros!$C$11</definedName>
    <definedName name="C_CONVENIOS_ME">[15]Parámetros!$C$19</definedName>
    <definedName name="C_CPREJU">[15]Parámetros!$C$9</definedName>
    <definedName name="C_GC_0A4">[15]Parámetros!$C$15</definedName>
    <definedName name="C_GC_10A24">[15]Parámetros!$C$17</definedName>
    <definedName name="C_GC_25">[15]Parámetros!$C$18</definedName>
    <definedName name="C_GC_5A9">[15]Parámetros!$C$16</definedName>
    <definedName name="C_GC_AAA">[15]Parámetros!$C$10</definedName>
    <definedName name="C_GC_MUN">[15]Parámetros!$C$13</definedName>
    <definedName name="C_ICA_C">[15]Parámetros!$C$2</definedName>
    <definedName name="C_ICA_V">[15]Parámetros!$C$3</definedName>
    <definedName name="C_IPU_C">[15]Parámetros!$C$4</definedName>
    <definedName name="C_IPU_V">[15]Parámetros!$C$5</definedName>
    <definedName name="C_MANT_CONV_AAA">[15]Parámetros!$C$12</definedName>
    <definedName name="C_PRECAUDO" localSheetId="2">[15]Parámetros!#REF!</definedName>
    <definedName name="C_PRECAUDO">[15]Parámetros!#REF!</definedName>
    <definedName name="C_SUSP_REINS">[15]Parámetros!$C$14</definedName>
    <definedName name="CAJAACUM" localSheetId="1">#REF!</definedName>
    <definedName name="CAJAACUM" localSheetId="2">#REF!</definedName>
    <definedName name="CAJAACUM">#REF!</definedName>
    <definedName name="Calidad">'[16]PERSONAL Y OTROS'!$P$53</definedName>
    <definedName name="cambio">'[17]4,Inversiones_préstamo'!$J$3</definedName>
    <definedName name="Campamento">'[16]PERSONAL Y OTROS'!$P$124</definedName>
    <definedName name="CdadCalidades">'[16]PERSONAL Y OTROS'!$C$53</definedName>
    <definedName name="CdadNoFacturables">'[16]PERSONAL Y OTROS'!$C$46</definedName>
    <definedName name="CdadProfesionales">'[16]PERSONAL Y OTROS'!$C$13</definedName>
    <definedName name="CdadTecnicos">'[16]PERSONAL Y OTROS'!$C$34</definedName>
    <definedName name="Cedis">[18]Maestros!$D$131:$E$150</definedName>
    <definedName name="CG_CREDIV_PARCIAL">[15]Parámetros!$C$25</definedName>
    <definedName name="cienaga" localSheetId="2">#REF!</definedName>
    <definedName name="cienaga">#REF!</definedName>
    <definedName name="CIFRAS_CARACT" localSheetId="1">#REF!</definedName>
    <definedName name="CIFRAS_CARACT" localSheetId="2">#REF!</definedName>
    <definedName name="CIFRAS_CARACT">#REF!</definedName>
    <definedName name="ciko" localSheetId="1">#REF!</definedName>
    <definedName name="ciko" localSheetId="2">#REF!</definedName>
    <definedName name="ciko">#REF!</definedName>
    <definedName name="cobertura_serv">'[19]graf indi'!$J$31</definedName>
    <definedName name="COBERTURA_SERVICIO_DEUDA">'[14]#¡REF'!$B$35</definedName>
    <definedName name="col">'[17]4,Inversiones_préstamo'!$K$3</definedName>
    <definedName name="ColorNames" localSheetId="1">#REF!</definedName>
    <definedName name="ColorNames" localSheetId="2">#REF!</definedName>
    <definedName name="ColorNames">#REF!</definedName>
    <definedName name="COMPABALANCE" localSheetId="1">#REF!</definedName>
    <definedName name="COMPABALANCE" localSheetId="2">#REF!</definedName>
    <definedName name="COMPABALANCE">#REF!</definedName>
    <definedName name="CONSOLIDADO" localSheetId="1">#REF!</definedName>
    <definedName name="CONSOLIDADO" localSheetId="2">#REF!</definedName>
    <definedName name="CONSOLIDADO">#REF!</definedName>
    <definedName name="Conventions" localSheetId="1">#REF!</definedName>
    <definedName name="Conventions" localSheetId="2">#REF!</definedName>
    <definedName name="Conventions">#REF!</definedName>
    <definedName name="Costo_basico_m3_acdto" localSheetId="1">#REF!</definedName>
    <definedName name="Costo_basico_m3_acdto" localSheetId="2">#REF!</definedName>
    <definedName name="Costo_basico_m3_acdto">#REF!</definedName>
    <definedName name="Costo_basico_m3_alcant" localSheetId="1">#REF!</definedName>
    <definedName name="Costo_basico_m3_alcant" localSheetId="2">#REF!</definedName>
    <definedName name="Costo_basico_m3_alcant">#REF!</definedName>
    <definedName name="Costo_fijo_acdto" localSheetId="1">#REF!</definedName>
    <definedName name="Costo_fijo_acdto" localSheetId="2">#REF!</definedName>
    <definedName name="Costo_fijo_acdto">#REF!</definedName>
    <definedName name="Costo_fijo_alcant" localSheetId="1">#REF!</definedName>
    <definedName name="Costo_fijo_alcant" localSheetId="2">#REF!</definedName>
    <definedName name="Costo_fijo_alcant">#REF!</definedName>
    <definedName name="CREDITO" localSheetId="1">#REF!</definedName>
    <definedName name="CREDITO" localSheetId="2">#REF!</definedName>
    <definedName name="CREDITO">#REF!</definedName>
    <definedName name="CREDITOS" localSheetId="1">#REF!</definedName>
    <definedName name="CREDITOS" localSheetId="2">#REF!</definedName>
    <definedName name="CREDITOS">#REF!</definedName>
    <definedName name="crit02">[20]Criterios!$C$11:$C$12</definedName>
    <definedName name="crit03">[20]Criterios!$C$14:$C$15</definedName>
    <definedName name="crit04">[20]Criterios!$C$17:$C$18</definedName>
    <definedName name="crit05">[20]Criterios!$C$20:$C$21</definedName>
    <definedName name="crit06">[20]Criterios!$C$23:$C$24</definedName>
    <definedName name="crit07">[20]Criterios!$C$26:$C$27</definedName>
    <definedName name="crit08">[20]Criterios!$C$29:$C$30</definedName>
    <definedName name="crit09">[20]Criterios!$C$32:$C$33</definedName>
    <definedName name="crit10">[20]Criterios!$C$35:$C$36</definedName>
    <definedName name="crit11">[20]Criterios!$C$38:$C$39</definedName>
    <definedName name="crit12">[20]Criterios!$C$41:$C$42</definedName>
    <definedName name="_xlnm.Criteria" localSheetId="2">#REF!</definedName>
    <definedName name="_xlnm.Criteria">#REF!</definedName>
    <definedName name="CTAANALITICA" localSheetId="1">#REF!</definedName>
    <definedName name="CTAANALITICA" localSheetId="2">#REF!</definedName>
    <definedName name="CTAANALITICA">#REF!</definedName>
    <definedName name="CTARESULCOMPA" localSheetId="1">#REF!</definedName>
    <definedName name="CTARESULCOMPA" localSheetId="2">#REF!</definedName>
    <definedName name="CTARESULCOMPA">#REF!</definedName>
    <definedName name="CUEN_RESUL_COMP" localSheetId="1">#REF!</definedName>
    <definedName name="CUEN_RESUL_COMP" localSheetId="2">#REF!</definedName>
    <definedName name="CUEN_RESUL_COMP">#REF!</definedName>
    <definedName name="CUENTA" localSheetId="1">'[21]Datos BAL'!#REF!</definedName>
    <definedName name="CUENTA" localSheetId="2">'[21]Datos BAL'!#REF!</definedName>
    <definedName name="CUENTA">'[21]Datos BAL'!#REF!</definedName>
    <definedName name="CUENTA_ANALITICA" localSheetId="1">#REF!</definedName>
    <definedName name="CUENTA_ANALITICA" localSheetId="2">#REF!</definedName>
    <definedName name="CUENTA_ANALITICA">#REF!</definedName>
    <definedName name="Cum_Int" localSheetId="1">#REF!</definedName>
    <definedName name="Cum_Int" localSheetId="2">#REF!</definedName>
    <definedName name="Cum_Int">#REF!</definedName>
    <definedName name="d" localSheetId="1">#REF!</definedName>
    <definedName name="d" localSheetId="2">#REF!</definedName>
    <definedName name="d">#REF!</definedName>
    <definedName name="DADAD" localSheetId="1">#REF!</definedName>
    <definedName name="DADAD" localSheetId="2">#REF!</definedName>
    <definedName name="DADAD">#REF!</definedName>
    <definedName name="DAIRO" localSheetId="1">#REF!</definedName>
    <definedName name="DAIRO" localSheetId="2">#REF!</definedName>
    <definedName name="DAIRO">#REF!</definedName>
    <definedName name="Data" localSheetId="1">#REF!</definedName>
    <definedName name="Data" localSheetId="2">#REF!</definedName>
    <definedName name="Data">#REF!</definedName>
    <definedName name="DEBITO" localSheetId="1">#REF!</definedName>
    <definedName name="DEBITO" localSheetId="2">#REF!</definedName>
    <definedName name="DEBITO">#REF!</definedName>
    <definedName name="DEBITOS" localSheetId="1">#REF!</definedName>
    <definedName name="DEBITOS" localSheetId="2">#REF!</definedName>
    <definedName name="DEBITOS">#REF!</definedName>
    <definedName name="deficit" localSheetId="1">#REF!</definedName>
    <definedName name="deficit" localSheetId="2">#REF!</definedName>
    <definedName name="deficit">#REF!</definedName>
    <definedName name="Diego" localSheetId="2">[12]Parámetros!#REF!</definedName>
    <definedName name="Diego">[12]Parámetros!#REF!</definedName>
    <definedName name="Diego2" localSheetId="2">[15]Parámetros!#REF!</definedName>
    <definedName name="Diego2">[15]Parámetros!#REF!</definedName>
    <definedName name="Dif._Cambio">'[14]#¡REF'!$B$23</definedName>
    <definedName name="DIFACT" localSheetId="1">[22]PYG!#REF!</definedName>
    <definedName name="DIFACT" localSheetId="2">[22]PYG!#REF!</definedName>
    <definedName name="DIFACT">[22]PYG!#REF!</definedName>
    <definedName name="DIFPAS" localSheetId="1">[22]PYG!#REF!</definedName>
    <definedName name="DIFPAS" localSheetId="2">[22]PYG!#REF!</definedName>
    <definedName name="DIFPAS">[22]PYG!#REF!</definedName>
    <definedName name="Dism.Cons.">[13]Sensibilidades!$C$30</definedName>
    <definedName name="dlwedjlksd" localSheetId="2">#REF!</definedName>
    <definedName name="dlwedjlksd">#REF!</definedName>
    <definedName name="Duración" localSheetId="2">#REF!</definedName>
    <definedName name="Duración">#REF!</definedName>
    <definedName name="e" localSheetId="1">#REF!</definedName>
    <definedName name="e" localSheetId="2">#REF!</definedName>
    <definedName name="e">#REF!</definedName>
    <definedName name="EBITDA___SALDO_DEUDA_L.P">'[14]#¡REF'!$B$44</definedName>
    <definedName name="ebitda_inter">'[19]graf indi'!$J$52</definedName>
    <definedName name="eliminacio" localSheetId="1">#REF!</definedName>
    <definedName name="eliminacio" localSheetId="2">#REF!</definedName>
    <definedName name="eliminacio">#REF!</definedName>
    <definedName name="End_Bal" localSheetId="1">#REF!</definedName>
    <definedName name="End_Bal" localSheetId="2">#REF!</definedName>
    <definedName name="End_Bal">#REF!</definedName>
    <definedName name="ENDEUDAMIENTO_L.P.">'[14]#¡REF'!$B$38</definedName>
    <definedName name="Ensayos">'[16]PERSONAL Y OTROS'!$P$101</definedName>
    <definedName name="Equipos">'[16]PERSONAL Y OTROS'!$P$77</definedName>
    <definedName name="ERACUM" localSheetId="1">#REF!</definedName>
    <definedName name="ERACUM" localSheetId="2">#REF!</definedName>
    <definedName name="ERACUM">#REF!</definedName>
    <definedName name="Esce">[13]Sensibilidades!$B$24</definedName>
    <definedName name="escenario4" localSheetId="1" hidden="1">[23]ACTSOS1!#REF!</definedName>
    <definedName name="escenario4" localSheetId="2" hidden="1">[23]ACTSOS1!#REF!</definedName>
    <definedName name="escenario4" hidden="1">[23]ACTSOS1!#REF!</definedName>
    <definedName name="Escenarios" localSheetId="1">#REF!</definedName>
    <definedName name="Escenarios" localSheetId="2">#REF!</definedName>
    <definedName name="Escenarios">#REF!</definedName>
    <definedName name="Estados_Resultados_Datos">[24]ESRES!$A$1:$G$40</definedName>
    <definedName name="EV__EVCOM_OPTIONS__" hidden="1">10</definedName>
    <definedName name="EV__EXPOPTIONS__" hidden="1">0</definedName>
    <definedName name="EV__LASTREFTIME__" hidden="1">39603.8107638889</definedName>
    <definedName name="EV__MAXEXPCOLS__" hidden="1">100</definedName>
    <definedName name="EV__MAXEXPROWS__" hidden="1">1000</definedName>
    <definedName name="EV__MEMORYCVW__" hidden="1">0</definedName>
    <definedName name="EV__WBEVMODE__" hidden="1">1</definedName>
    <definedName name="EV__WBREFOPTIONS__" hidden="1">134217759</definedName>
    <definedName name="EV__WBVERSION__" hidden="1">0</definedName>
    <definedName name="EV__WSINFO__" hidden="1">"CYII"</definedName>
    <definedName name="EVDESCRIPTION">"ID,EVDESCRIPTION"</definedName>
    <definedName name="EVMAXHIER">2</definedName>
    <definedName name="EVPRINTHIER">1</definedName>
    <definedName name="EVSEPARATE">FALSE</definedName>
    <definedName name="Extra_Pay" localSheetId="1">#REF!</definedName>
    <definedName name="Extra_Pay" localSheetId="2">#REF!</definedName>
    <definedName name="Extra_Pay">#REF!</definedName>
    <definedName name="factor">[25]IND!$C$2</definedName>
    <definedName name="FactorMultFinal" localSheetId="2">#REF!</definedName>
    <definedName name="FactorMultFinal">#REF!</definedName>
    <definedName name="FactorMultiplicaCalculado" localSheetId="2">#REF!</definedName>
    <definedName name="FactorMultiplicaCalculado">#REF!</definedName>
    <definedName name="FDSRI">[13]Sensibilidades!$C$28</definedName>
    <definedName name="FECHA">[8]ELEGIR!$E$8</definedName>
    <definedName name="ff" localSheetId="2">[12]Parámetros!#REF!</definedName>
    <definedName name="ff">[12]Parámetros!#REF!</definedName>
    <definedName name="FINAL" localSheetId="1">#REF!</definedName>
    <definedName name="FINAL" localSheetId="2">#REF!</definedName>
    <definedName name="FINAL">#REF!</definedName>
    <definedName name="FINALJULIO" localSheetId="1">#REF!</definedName>
    <definedName name="FINALJULIO" localSheetId="2">#REF!</definedName>
    <definedName name="FINALJULIO">#REF!</definedName>
    <definedName name="Fondo_de_mantenimiento" localSheetId="1">[26]Variables!#REF!</definedName>
    <definedName name="Fondo_de_mantenimiento" localSheetId="2">[26]Variables!#REF!</definedName>
    <definedName name="Fondo_de_mantenimiento">[26]Variables!#REF!</definedName>
    <definedName name="for" localSheetId="1" hidden="1">[11]ACTSOS1!#REF!</definedName>
    <definedName name="for" localSheetId="2" hidden="1">[11]ACTSOS1!#REF!</definedName>
    <definedName name="for" hidden="1">[11]ACTSOS1!#REF!</definedName>
    <definedName name="Format" localSheetId="2">#REF!</definedName>
    <definedName name="Format">#REF!</definedName>
    <definedName name="Full_Print" localSheetId="1">#REF!</definedName>
    <definedName name="Full_Print" localSheetId="2">#REF!</definedName>
    <definedName name="Full_Print">#REF!</definedName>
    <definedName name="g" localSheetId="1">#REF!</definedName>
    <definedName name="g" localSheetId="2">#REF!</definedName>
    <definedName name="g">#REF!</definedName>
    <definedName name="Gastos_de_Funcionamiento">'[14]#¡REF'!$B$56</definedName>
    <definedName name="GC_CREDIVALORES">[15]Parámetros!$C$24</definedName>
    <definedName name="GRAFI" localSheetId="1" hidden="1">[23]ACTSOS1!#REF!</definedName>
    <definedName name="GRAFI" localSheetId="2" hidden="1">[23]ACTSOS1!#REF!</definedName>
    <definedName name="GRAFI" hidden="1">[23]ACTSOS1!#REF!</definedName>
    <definedName name="h" localSheetId="1">#REF!</definedName>
    <definedName name="h" localSheetId="2">#REF!</definedName>
    <definedName name="h">#REF!</definedName>
    <definedName name="Header" localSheetId="2">#REF!</definedName>
    <definedName name="Header">#REF!</definedName>
    <definedName name="Header_Row" localSheetId="1">ROW(#REF!)</definedName>
    <definedName name="Header_Row">ROW(#REF!)</definedName>
    <definedName name="hola" localSheetId="1" hidden="1">#REF!</definedName>
    <definedName name="hola" localSheetId="2" hidden="1">#REF!</definedName>
    <definedName name="hola" hidden="1">#REF!</definedName>
    <definedName name="HonoraProfesionales">'[16]INFORMACION DEL FP'!$D$25</definedName>
    <definedName name="HonoraTecnicos">'[16]INFORMACION DEL FP'!$D$27</definedName>
    <definedName name="HTML_CodePage" hidden="1">1252</definedName>
    <definedName name="HTML_Control" localSheetId="2" hidden="1">{"'EST.RDOS(INT)'!$A$5:$E$58"}</definedName>
    <definedName name="HTML_Control" hidden="1">{"'EST.RDOS(INT)'!$A$5:$E$58"}</definedName>
    <definedName name="HTML_Description" hidden="1">""</definedName>
    <definedName name="HTML_Email" hidden="1">""</definedName>
    <definedName name="HTML_Header" hidden="1">"EST.RDOS(INT)"</definedName>
    <definedName name="HTML_LastUpdate" hidden="1">"17/11/1998"</definedName>
    <definedName name="HTML_LineAfter" hidden="1">FALSE</definedName>
    <definedName name="HTML_LineBefore" hidden="1">FALSE</definedName>
    <definedName name="HTML_Name" hidden="1">"Interconexion Electrica S.A."</definedName>
    <definedName name="HTML_OBDlg2" hidden="1">TRUE</definedName>
    <definedName name="HTML_OBDlg4" hidden="1">TRUE</definedName>
    <definedName name="HTML_OS" hidden="1">0</definedName>
    <definedName name="HTML_PathFile" hidden="1">"D:\INFORMES 98\noviembre\estres.htm"</definedName>
    <definedName name="HTML_PathFileMac" hidden="1">"Macintosh HD:HomePageStuff:New_Home_Page:datafile:ctryprem.html"</definedName>
    <definedName name="HTML_Title" hidden="1">"estres"</definedName>
    <definedName name="HTML1_1" hidden="1">"[FCFF3]Sheet1!$A$1:$L$34"</definedName>
    <definedName name="HTML1_10" hidden="1">""</definedName>
    <definedName name="HTML1_11" hidden="1">1</definedName>
    <definedName name="HTML1_12" hidden="1">"Aswath:Adobe SiteMill™ 1.0.2:MyHomePage:FCFF3.html"</definedName>
    <definedName name="HTML1_2" hidden="1">1</definedName>
    <definedName name="HTML1_3" hidden="1">"FCFF3"</definedName>
    <definedName name="HTML1_4" hidden="1">"Three-Stage FCFF Model"</definedName>
    <definedName name="HTML1_5" hidden="1">""</definedName>
    <definedName name="HTML1_6" hidden="1">-4146</definedName>
    <definedName name="HTML1_7" hidden="1">-4146</definedName>
    <definedName name="HTML1_8" hidden="1">"10/22/96"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1</definedName>
    <definedName name="ICA_C_VILLAVO">[15]Parámetros!$C$20</definedName>
    <definedName name="ICA_V_VILLAVO">[15]Parámetros!$C$21</definedName>
    <definedName name="inasssa" localSheetId="1">#REF!</definedName>
    <definedName name="inasssa" localSheetId="2">#REF!</definedName>
    <definedName name="inasssa">#REF!</definedName>
    <definedName name="IncomeStatementDates" localSheetId="1">#REF!</definedName>
    <definedName name="IncomeStatementDates" localSheetId="2">#REF!</definedName>
    <definedName name="IncomeStatementDates">#REF!</definedName>
    <definedName name="Incremento_mensual_Dev.">'[14]#¡REF'!$B$3</definedName>
    <definedName name="Infl" localSheetId="1">#REF!</definedName>
    <definedName name="Infl" localSheetId="2">#REF!</definedName>
    <definedName name="Infl">#REF!</definedName>
    <definedName name="ingresos" localSheetId="1">#REF!</definedName>
    <definedName name="ingresos" localSheetId="2">#REF!</definedName>
    <definedName name="ingresos">#REF!</definedName>
    <definedName name="Ingresos_Corrientes">'[14]#¡REF'!$B$50</definedName>
    <definedName name="Ingresos_de_Capital">'[14]#¡REF'!$B$51</definedName>
    <definedName name="Ingresos_Operacionales">'[14]#¡REF'!$B$14</definedName>
    <definedName name="ingresosygastos" localSheetId="1">#REF!</definedName>
    <definedName name="ingresosygastos" localSheetId="2">#REF!</definedName>
    <definedName name="ingresosygastos">#REF!</definedName>
    <definedName name="Ini_conce">[27]PB!$C$9</definedName>
    <definedName name="Ini_conce1">[28]PB!$C$9</definedName>
    <definedName name="InicioInv1">[29]PB!$B$10</definedName>
    <definedName name="Ins_AAA">'[15]PRECIOS OC'!$B$26</definedName>
    <definedName name="Ins_ATL">'[15]PRECIOS OC'!$C$26</definedName>
    <definedName name="Ins_E_AAA">'[15]PRECIOS OC'!$B$27</definedName>
    <definedName name="Ins_E_ATL">'[15]PRECIOS OC'!$C$27</definedName>
    <definedName name="Int" localSheetId="1">#REF!</definedName>
    <definedName name="Int" localSheetId="2">#REF!</definedName>
    <definedName name="Int">#REF!</definedName>
    <definedName name="Interest_Rate" localSheetId="1">#REF!</definedName>
    <definedName name="Interest_Rate" localSheetId="2">#REF!</definedName>
    <definedName name="Interest_Rate">#REF!</definedName>
    <definedName name="inversiones">[19]Hoja1!$A$62:$H$77</definedName>
    <definedName name="IPU_C_VILLAVO">[15]Parámetros!$C$22</definedName>
    <definedName name="IPU_V_VILLAVO">[15]Parámetros!$C$23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"03/20/2015 13:14:44"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jamm" localSheetId="1">#REF!</definedName>
    <definedName name="jamm" localSheetId="2">#REF!</definedName>
    <definedName name="jamm">#REF!</definedName>
    <definedName name="JM" localSheetId="1">#REF!</definedName>
    <definedName name="JM" localSheetId="2">#REF!</definedName>
    <definedName name="JM">#REF!</definedName>
    <definedName name="johaa" localSheetId="1" hidden="1">[2]ACTSOS1!#REF!</definedName>
    <definedName name="johaa" localSheetId="2" hidden="1">[2]ACTSOS1!#REF!</definedName>
    <definedName name="johaa" hidden="1">[2]ACTSOS1!#REF!</definedName>
    <definedName name="K" localSheetId="1" hidden="1">[2]ACTSOS1!#REF!</definedName>
    <definedName name="K" localSheetId="2" hidden="1">[2]ACTSOS1!#REF!</definedName>
    <definedName name="K" hidden="1">[2]ACTSOS1!#REF!</definedName>
    <definedName name="L" localSheetId="1" hidden="1">[4]ACTSOS1!#REF!</definedName>
    <definedName name="L" hidden="1">[4]ACTSOS1!#REF!</definedName>
    <definedName name="Last_Row" localSheetId="1">IF(EEFF!Values_Entered,EEFF!Header_Row+EEFF!Number_of_Payments,EEFF!Header_Row)</definedName>
    <definedName name="Last_Row" localSheetId="2">IF('VALORACIÓN EMPRESARIAL'!Values_Entered,Header_Row+'VALORACIÓN EMPRESARIAL'!Number_of_Payments,Header_Row)</definedName>
    <definedName name="Last_Row">IF(Values_Entered,Header_Row+Number_of_Payments,Header_Row)</definedName>
    <definedName name="LCCONS" localSheetId="1">#REF!</definedName>
    <definedName name="LCCONS" localSheetId="2">#REF!</definedName>
    <definedName name="LCCONS">#REF!</definedName>
    <definedName name="LEASING_2">[14]Hoja1!$K$22:$R$43</definedName>
    <definedName name="Lec_AAA">'[15]PRECIOS OC'!$B$25</definedName>
    <definedName name="Lec_ATL">'[15]PRECIOS OC'!$C$25</definedName>
    <definedName name="Loan_Amount" localSheetId="1">#REF!</definedName>
    <definedName name="Loan_Amount" localSheetId="2">#REF!</definedName>
    <definedName name="Loan_Amount">#REF!</definedName>
    <definedName name="Loan_Start" localSheetId="1">#REF!</definedName>
    <definedName name="Loan_Start" localSheetId="2">#REF!</definedName>
    <definedName name="Loan_Start">#REF!</definedName>
    <definedName name="Loan_Years" localSheetId="1">#REF!</definedName>
    <definedName name="Loan_Years" localSheetId="2">#REF!</definedName>
    <definedName name="Loan_Years">#REF!</definedName>
    <definedName name="luzma" localSheetId="2" hidden="1">{"'EST.RDOS(INT)'!$A$5:$E$58"}</definedName>
    <definedName name="luzma" hidden="1">{"'EST.RDOS(INT)'!$A$5:$E$58"}</definedName>
    <definedName name="MEWarning" hidden="1">1</definedName>
    <definedName name="MMM" localSheetId="1" hidden="1">[2]ACTSOS1!#REF!</definedName>
    <definedName name="MMM" hidden="1">[2]ACTSOS1!#REF!</definedName>
    <definedName name="MMMMMMMMM" localSheetId="1">#REF!</definedName>
    <definedName name="MMMMMMMMM" localSheetId="2">#REF!</definedName>
    <definedName name="MMMMMMMMM">#REF!</definedName>
    <definedName name="N" localSheetId="1">#REF!</definedName>
    <definedName name="N" localSheetId="2">#REF!</definedName>
    <definedName name="N">#REF!</definedName>
    <definedName name="NoFacturable">'[16]PERSONAL Y OTROS'!$P$46</definedName>
    <definedName name="NUEVAS_OBLIGACIONES_FINANCIERAS">'[14]#¡REF'!$B$40</definedName>
    <definedName name="Num_Pmt_Per_Year" localSheetId="1">#REF!</definedName>
    <definedName name="Num_Pmt_Per_Year" localSheetId="2">#REF!</definedName>
    <definedName name="Num_Pmt_Per_Year">#REF!</definedName>
    <definedName name="Number_of_Payments" localSheetId="1">MATCH(0.01,EEFF!End_Bal,-1)+1</definedName>
    <definedName name="Number_of_Payments" localSheetId="2">MATCH(0.01,'VALORACIÓN EMPRESARIAL'!End_Bal,-1)+1</definedName>
    <definedName name="Number_of_Payments">MATCH(0.01,End_Bal,-1)+1</definedName>
    <definedName name="o" localSheetId="1" hidden="1">[30]ACTSOS1!#REF!</definedName>
    <definedName name="o" localSheetId="2" hidden="1">[30]ACTSOS1!#REF!</definedName>
    <definedName name="o" hidden="1">[30]ACTSOS1!#REF!</definedName>
    <definedName name="Oficina">'[16]PERSONAL Y OTROS'!$P$64</definedName>
    <definedName name="OLGA" localSheetId="1">#REF!</definedName>
    <definedName name="OLGA" localSheetId="2">#REF!</definedName>
    <definedName name="OLGA">#REF!</definedName>
    <definedName name="OOO" localSheetId="1">#REF!</definedName>
    <definedName name="OOO" localSheetId="2">#REF!</definedName>
    <definedName name="OOO">#REF!</definedName>
    <definedName name="p" localSheetId="1">#REF!</definedName>
    <definedName name="p" localSheetId="2">#REF!</definedName>
    <definedName name="p">#REF!</definedName>
    <definedName name="P_Y_G_Debe" localSheetId="1">#REF!</definedName>
    <definedName name="P_Y_G_Debe" localSheetId="2">#REF!</definedName>
    <definedName name="P_Y_G_Debe">#REF!</definedName>
    <definedName name="P_Y_G_Haber" localSheetId="1">#REF!</definedName>
    <definedName name="P_Y_G_Haber" localSheetId="2">#REF!</definedName>
    <definedName name="P_Y_G_Haber">#REF!</definedName>
    <definedName name="pagina" localSheetId="1">#REF!</definedName>
    <definedName name="pagina" localSheetId="2">#REF!</definedName>
    <definedName name="pagina">#REF!</definedName>
    <definedName name="Pagina1" localSheetId="1">#REF!</definedName>
    <definedName name="Pagina1" localSheetId="2">#REF!</definedName>
    <definedName name="Pagina1">#REF!</definedName>
    <definedName name="Pagina10" localSheetId="1">#REF!</definedName>
    <definedName name="Pagina10" localSheetId="2">#REF!</definedName>
    <definedName name="Pagina10">#REF!</definedName>
    <definedName name="Pagina11" localSheetId="1">#REF!</definedName>
    <definedName name="Pagina11" localSheetId="2">#REF!</definedName>
    <definedName name="Pagina11">#REF!</definedName>
    <definedName name="Pagina12" localSheetId="1">#REF!</definedName>
    <definedName name="Pagina12" localSheetId="2">#REF!</definedName>
    <definedName name="Pagina12">#REF!</definedName>
    <definedName name="Pagina13" localSheetId="1">#REF!</definedName>
    <definedName name="Pagina13" localSheetId="2">#REF!</definedName>
    <definedName name="Pagina13">#REF!</definedName>
    <definedName name="Pagina14" localSheetId="1">#REF!</definedName>
    <definedName name="Pagina14" localSheetId="2">#REF!</definedName>
    <definedName name="Pagina14">#REF!</definedName>
    <definedName name="Pagina15" localSheetId="1">#REF!</definedName>
    <definedName name="Pagina15" localSheetId="2">#REF!</definedName>
    <definedName name="Pagina15">#REF!</definedName>
    <definedName name="Pagina16" localSheetId="1">#REF!</definedName>
    <definedName name="Pagina16" localSheetId="2">#REF!</definedName>
    <definedName name="Pagina16">#REF!</definedName>
    <definedName name="Pagina17" localSheetId="1">#REF!</definedName>
    <definedName name="Pagina17" localSheetId="2">#REF!</definedName>
    <definedName name="Pagina17">#REF!</definedName>
    <definedName name="Pagina18" localSheetId="1">#REF!</definedName>
    <definedName name="Pagina18" localSheetId="2">#REF!</definedName>
    <definedName name="Pagina18">#REF!</definedName>
    <definedName name="Pagina19" localSheetId="1">#REF!</definedName>
    <definedName name="Pagina19" localSheetId="2">#REF!</definedName>
    <definedName name="Pagina19">#REF!</definedName>
    <definedName name="Pagina2" localSheetId="1">#REF!</definedName>
    <definedName name="Pagina2" localSheetId="2">#REF!</definedName>
    <definedName name="Pagina2">#REF!</definedName>
    <definedName name="Pagina20" localSheetId="1">#REF!</definedName>
    <definedName name="Pagina20" localSheetId="2">#REF!</definedName>
    <definedName name="Pagina20">#REF!</definedName>
    <definedName name="Pagina21" localSheetId="1">#REF!</definedName>
    <definedName name="Pagina21" localSheetId="2">#REF!</definedName>
    <definedName name="Pagina21">#REF!</definedName>
    <definedName name="Pagina22" localSheetId="1">#REF!</definedName>
    <definedName name="Pagina22" localSheetId="2">#REF!</definedName>
    <definedName name="Pagina22">#REF!</definedName>
    <definedName name="Pagina23" localSheetId="1">#REF!</definedName>
    <definedName name="Pagina23" localSheetId="2">#REF!</definedName>
    <definedName name="Pagina23">#REF!</definedName>
    <definedName name="Pagina24" localSheetId="1">#REF!</definedName>
    <definedName name="Pagina24" localSheetId="2">#REF!</definedName>
    <definedName name="Pagina24">#REF!</definedName>
    <definedName name="Pagina25" localSheetId="1">#REF!</definedName>
    <definedName name="Pagina25" localSheetId="2">#REF!</definedName>
    <definedName name="Pagina25">#REF!</definedName>
    <definedName name="Pagina26" localSheetId="1">#REF!</definedName>
    <definedName name="Pagina26" localSheetId="2">#REF!</definedName>
    <definedName name="Pagina26">#REF!</definedName>
    <definedName name="Pagina3" localSheetId="1">#REF!</definedName>
    <definedName name="Pagina3" localSheetId="2">#REF!</definedName>
    <definedName name="Pagina3">#REF!</definedName>
    <definedName name="Pagina4" localSheetId="1">#REF!</definedName>
    <definedName name="Pagina4" localSheetId="2">#REF!</definedName>
    <definedName name="Pagina4">#REF!</definedName>
    <definedName name="Pagina5" localSheetId="1">#REF!</definedName>
    <definedName name="Pagina5" localSheetId="2">#REF!</definedName>
    <definedName name="Pagina5">#REF!</definedName>
    <definedName name="Pagina6" localSheetId="1">#REF!</definedName>
    <definedName name="Pagina6" localSheetId="2">#REF!</definedName>
    <definedName name="Pagina6">#REF!</definedName>
    <definedName name="Pagina7" localSheetId="1">#REF!</definedName>
    <definedName name="Pagina7" localSheetId="2">#REF!</definedName>
    <definedName name="Pagina7">#REF!</definedName>
    <definedName name="Pagina8" localSheetId="1">#REF!</definedName>
    <definedName name="Pagina8" localSheetId="2">#REF!</definedName>
    <definedName name="Pagina8">#REF!</definedName>
    <definedName name="Pagina9" localSheetId="1">#REF!</definedName>
    <definedName name="Pagina9" localSheetId="2">#REF!</definedName>
    <definedName name="Pagina9">#REF!</definedName>
    <definedName name="Participación_Subordinadas">'[14]#¡REF'!$B$21</definedName>
    <definedName name="PASIVO_Base" localSheetId="1">#REF!</definedName>
    <definedName name="PASIVO_Base" localSheetId="2">#REF!</definedName>
    <definedName name="PASIVO_Base">#REF!</definedName>
    <definedName name="Pay_Date" localSheetId="1">#REF!</definedName>
    <definedName name="Pay_Date" localSheetId="2">#REF!</definedName>
    <definedName name="Pay_Date">#REF!</definedName>
    <definedName name="Pay_Num" localSheetId="1">#REF!</definedName>
    <definedName name="Pay_Num" localSheetId="2">#REF!</definedName>
    <definedName name="Pay_Num">#REF!</definedName>
    <definedName name="Payment_Date" localSheetId="1">DATE(YEAR(EEFF!Loan_Start),MONTH(EEFF!Loan_Start)+Payment_Number,DAY(EEFF!Loan_Start))</definedName>
    <definedName name="Payment_Date" localSheetId="2">DATE(YEAR('VALORACIÓN EMPRESARIAL'!Loan_Start),MONTH('VALORACIÓN EMPRESARIAL'!Loan_Start)+Payment_Number,DAY('VALORACIÓN EMPRESARIAL'!Loan_Start))</definedName>
    <definedName name="Payment_Date">DATE(YEAR(Loan_Start),MONTH(Loan_Start)+Payment_Number,DAY(Loan_Start))</definedName>
    <definedName name="PlazoEnMeses">'[16]PERSONAL Y OTROS'!$D$10</definedName>
    <definedName name="POCTU" localSheetId="1" hidden="1">[31]ACTSOS1!#REF!</definedName>
    <definedName name="POCTU" localSheetId="2" hidden="1">[31]ACTSOS1!#REF!</definedName>
    <definedName name="POCTU" hidden="1">[31]ACTSOS1!#REF!</definedName>
    <definedName name="Porcentaje_POI" localSheetId="1">#REF!</definedName>
    <definedName name="Porcentaje_POI" localSheetId="2">#REF!</definedName>
    <definedName name="Porcentaje_POI">#REF!</definedName>
    <definedName name="pos" localSheetId="1" hidden="1">[5]ACTSOS1!#REF!</definedName>
    <definedName name="pos" localSheetId="2" hidden="1">[5]ACTSOS1!#REF!</definedName>
    <definedName name="pos" hidden="1">[5]ACTSOS1!#REF!</definedName>
    <definedName name="PrestacionesSeguridadOtros" localSheetId="2">#REF!</definedName>
    <definedName name="PrestacionesSeguridadOtros">#REF!</definedName>
    <definedName name="Princ" localSheetId="1">#REF!</definedName>
    <definedName name="Princ" localSheetId="2">#REF!</definedName>
    <definedName name="Princ">#REF!</definedName>
    <definedName name="Print_Area_Reset" localSheetId="1">OFFSET(EEFF!Full_Print,0,0,EEFF!Last_Row)</definedName>
    <definedName name="Print_Area_Reset" localSheetId="2">OFFSET('VALORACIÓN EMPRESARIAL'!Full_Print,0,0,'VALORACIÓN EMPRESARIAL'!Last_Row)</definedName>
    <definedName name="Print_Area_Reset">OFFSET(Full_Print,0,0,Last_Row)</definedName>
    <definedName name="Pro" localSheetId="2">DATE(YEAR('VALORACIÓN EMPRESARIAL'!Loan_Start),MONTH('VALORACIÓN EMPRESARIAL'!Loan_Start)+Payment_Number,DAY('VALORACIÓN EMPRESARIAL'!Loan_Start))</definedName>
    <definedName name="Pro">DATE(YEAR([0]!Loan_Start),MONTH([0]!Loan_Start)+Payment_Number,DAY([0]!Loan_Start))</definedName>
    <definedName name="Profesional">'[16]PERSONAL Y OTROS'!$P$12</definedName>
    <definedName name="prrrr" localSheetId="1" hidden="1">[1]PYG!#REF!</definedName>
    <definedName name="prrrr" localSheetId="2" hidden="1">[1]PYG!#REF!</definedName>
    <definedName name="prrrr" hidden="1">[1]PYG!#REF!</definedName>
    <definedName name="pyg_det1" localSheetId="1">#REF!</definedName>
    <definedName name="pyg_det1" localSheetId="2">#REF!</definedName>
    <definedName name="pyg_det1">#REF!</definedName>
    <definedName name="pyg_det2" localSheetId="1">#REF!</definedName>
    <definedName name="pyg_det2" localSheetId="2">#REF!</definedName>
    <definedName name="pyg_det2">#REF!</definedName>
    <definedName name="pyg_det3" localSheetId="1">#REF!</definedName>
    <definedName name="pyg_det3" localSheetId="2">#REF!</definedName>
    <definedName name="pyg_det3">#REF!</definedName>
    <definedName name="pyg_det4" localSheetId="1">#REF!</definedName>
    <definedName name="pyg_det4" localSheetId="2">#REF!</definedName>
    <definedName name="pyg_det4">#REF!</definedName>
    <definedName name="PyG_POA_2000" localSheetId="1">#REF!</definedName>
    <definedName name="PyG_POA_2000" localSheetId="2">#REF!</definedName>
    <definedName name="PyG_POA_2000">#REF!</definedName>
    <definedName name="PyG_POA_2000_AC" localSheetId="1">#REF!</definedName>
    <definedName name="PyG_POA_2000_AC" localSheetId="2">#REF!</definedName>
    <definedName name="PyG_POA_2000_AC">#REF!</definedName>
    <definedName name="PyG_POA_99" localSheetId="1">#REF!</definedName>
    <definedName name="PyG_POA_99" localSheetId="2">#REF!</definedName>
    <definedName name="PyG_POA_99">#REF!</definedName>
    <definedName name="PyG_POA_99_AC" localSheetId="1">#REF!</definedName>
    <definedName name="PyG_POA_99_AC" localSheetId="2">#REF!</definedName>
    <definedName name="PyG_POA_99_AC">#REF!</definedName>
    <definedName name="PyG_PR_99" localSheetId="1">#REF!</definedName>
    <definedName name="PyG_PR_99" localSheetId="2">#REF!</definedName>
    <definedName name="PyG_PR_99">#REF!</definedName>
    <definedName name="PyG_PR_99_AC" localSheetId="1">#REF!</definedName>
    <definedName name="PyG_PR_99_AC" localSheetId="2">#REF!</definedName>
    <definedName name="PyG_PR_99_AC">#REF!</definedName>
    <definedName name="PyG_REAL_99" localSheetId="1">#REF!</definedName>
    <definedName name="PyG_REAL_99" localSheetId="2">#REF!</definedName>
    <definedName name="PyG_REAL_99">#REF!</definedName>
    <definedName name="PyG_REAL_99_AC" localSheetId="1">#REF!</definedName>
    <definedName name="PyG_REAL_99_AC" localSheetId="2">#REF!</definedName>
    <definedName name="PyG_REAL_99_AC">#REF!</definedName>
    <definedName name="pyg_res1" localSheetId="1">#REF!</definedName>
    <definedName name="pyg_res1" localSheetId="2">#REF!</definedName>
    <definedName name="pyg_res1">#REF!</definedName>
    <definedName name="pyg_res2" localSheetId="1">#REF!</definedName>
    <definedName name="pyg_res2" localSheetId="2">#REF!</definedName>
    <definedName name="pyg_res2">#REF!</definedName>
    <definedName name="pyg_res3" localSheetId="1">#REF!</definedName>
    <definedName name="pyg_res3" localSheetId="2">#REF!</definedName>
    <definedName name="pyg_res3">#REF!</definedName>
    <definedName name="pyg_res4" localSheetId="1">#REF!</definedName>
    <definedName name="pyg_res4" localSheetId="2">#REF!</definedName>
    <definedName name="pyg_res4">#REF!</definedName>
    <definedName name="PyG_UE_99" localSheetId="1">#REF!</definedName>
    <definedName name="PyG_UE_99" localSheetId="2">#REF!</definedName>
    <definedName name="PyG_UE_99">#REF!</definedName>
    <definedName name="PyG_UE_99_AC" localSheetId="1">#REF!</definedName>
    <definedName name="PyG_UE_99_AC" localSheetId="2">#REF!</definedName>
    <definedName name="PyG_UE_99_AC">#REF!</definedName>
    <definedName name="q" localSheetId="1" hidden="1">[2]ACTSOS1!#REF!</definedName>
    <definedName name="q" localSheetId="2" hidden="1">[2]ACTSOS1!#REF!</definedName>
    <definedName name="q" hidden="1">[2]ACTSOS1!#REF!</definedName>
    <definedName name="qq" localSheetId="1" hidden="1">#REF!</definedName>
    <definedName name="qq" localSheetId="2" hidden="1">#REF!</definedName>
    <definedName name="qq" hidden="1">#REF!</definedName>
    <definedName name="RATIOS" localSheetId="1">#REF!</definedName>
    <definedName name="RATIOS" localSheetId="2">#REF!</definedName>
    <definedName name="RATIOS">#REF!</definedName>
    <definedName name="RawData" localSheetId="2">#REF!</definedName>
    <definedName name="RawData">#REF!</definedName>
    <definedName name="RC_CREDIVALORES">[15]Parámetros!$C$26</definedName>
    <definedName name="Rec.Objet.">[13]Sensibilidades!$C$27</definedName>
    <definedName name="Recaudo" localSheetId="1">#REF!</definedName>
    <definedName name="Recaudo" localSheetId="2">#REF!</definedName>
    <definedName name="Recaudo">#REF!</definedName>
    <definedName name="recursosnecesitar" localSheetId="1">#REF!</definedName>
    <definedName name="recursosnecesitar" localSheetId="2">#REF!</definedName>
    <definedName name="recursosnecesitar">#REF!</definedName>
    <definedName name="RESU_BALAN" localSheetId="1">[22]PYG!#REF!</definedName>
    <definedName name="RESU_BALAN" localSheetId="2">[22]PYG!#REF!</definedName>
    <definedName name="RESU_BALAN">[22]PYG!#REF!</definedName>
    <definedName name="resultado" localSheetId="1">#REF!</definedName>
    <definedName name="resultado" localSheetId="2">#REF!</definedName>
    <definedName name="resultado">#REF!</definedName>
    <definedName name="RFG" localSheetId="2" hidden="1">[1]PYG!#REF!</definedName>
    <definedName name="RFG" hidden="1">[1]PYG!#REF!</definedName>
    <definedName name="rgo" localSheetId="1">#REF!</definedName>
    <definedName name="rgo" localSheetId="2">#REF!</definedName>
    <definedName name="rgo">#REF!</definedName>
    <definedName name="S_N_97" localSheetId="1">#REF!</definedName>
    <definedName name="S_N_97" localSheetId="2">#REF!</definedName>
    <definedName name="S_N_97">#REF!</definedName>
    <definedName name="S_N_98" localSheetId="1">#REF!</definedName>
    <definedName name="S_N_98" localSheetId="2">#REF!</definedName>
    <definedName name="S_N_98">#REF!</definedName>
    <definedName name="saldo_97" localSheetId="1">#REF!</definedName>
    <definedName name="saldo_97" localSheetId="2">#REF!</definedName>
    <definedName name="saldo_97">#REF!</definedName>
    <definedName name="saldo_98" localSheetId="1">#REF!</definedName>
    <definedName name="saldo_98" localSheetId="2">#REF!</definedName>
    <definedName name="saldo_98">#REF!</definedName>
    <definedName name="SALDO_ANT" localSheetId="1">#REF!</definedName>
    <definedName name="SALDO_ANT" localSheetId="2">#REF!</definedName>
    <definedName name="SALDO_ANT">#REF!</definedName>
    <definedName name="SALDO_AÑO" localSheetId="1">#REF!</definedName>
    <definedName name="SALDO_AÑO" localSheetId="2">#REF!</definedName>
    <definedName name="SALDO_AÑO">#REF!</definedName>
    <definedName name="Saldo_Inicial">'[14]#¡REF'!$B$49</definedName>
    <definedName name="SAPBEXhrIndnt" hidden="1">"Wide"</definedName>
    <definedName name="SAPsysID" hidden="1">"708C5W7SBKP804JT78WJ0JNKI"</definedName>
    <definedName name="SAPwbID" hidden="1">"ARS"</definedName>
    <definedName name="Sched_Pay" localSheetId="1">#REF!</definedName>
    <definedName name="Sched_Pay" localSheetId="2">#REF!</definedName>
    <definedName name="Sched_Pay">#REF!</definedName>
    <definedName name="Scheduled_Extra_Payments" localSheetId="1">#REF!</definedName>
    <definedName name="Scheduled_Extra_Payments" localSheetId="2">#REF!</definedName>
    <definedName name="Scheduled_Extra_Payments">#REF!</definedName>
    <definedName name="Scheduled_Interest_Rate" localSheetId="1">#REF!</definedName>
    <definedName name="Scheduled_Interest_Rate" localSheetId="2">#REF!</definedName>
    <definedName name="Scheduled_Interest_Rate">#REF!</definedName>
    <definedName name="Scheduled_Monthly_Payment" localSheetId="1">#REF!</definedName>
    <definedName name="Scheduled_Monthly_Payment" localSheetId="2">#REF!</definedName>
    <definedName name="Scheduled_Monthly_Payment">#REF!</definedName>
    <definedName name="sdasd" localSheetId="2">[12]Parámetros!#REF!</definedName>
    <definedName name="sdasd">[12]Parámetros!#REF!</definedName>
    <definedName name="SE" localSheetId="1" hidden="1">[5]ACTSOS1!#REF!</definedName>
    <definedName name="SE" localSheetId="2" hidden="1">[5]ACTSOS1!#REF!</definedName>
    <definedName name="SE" hidden="1">[5]ACTSOS1!#REF!</definedName>
    <definedName name="sectionNames" localSheetId="1">#REF!</definedName>
    <definedName name="sectionNames" localSheetId="2">#REF!</definedName>
    <definedName name="sectionNames">#REF!</definedName>
    <definedName name="SHARED_FORMULA_1">#N/A</definedName>
    <definedName name="T_ALAÑO" localSheetId="1">#REF!</definedName>
    <definedName name="T_ALAÑO" localSheetId="2">#REF!</definedName>
    <definedName name="T_ALAÑO">#REF!</definedName>
    <definedName name="T_ALMES" localSheetId="1">#REF!</definedName>
    <definedName name="T_ALMES" localSheetId="2">#REF!</definedName>
    <definedName name="T_ALMES">#REF!</definedName>
    <definedName name="T_BALANCE" localSheetId="1">#REF!</definedName>
    <definedName name="T_BALANCE" localSheetId="2">#REF!</definedName>
    <definedName name="T_BALANCE">#REF!</definedName>
    <definedName name="T_MOV" localSheetId="1">#REF!</definedName>
    <definedName name="T_MOV" localSheetId="2">#REF!</definedName>
    <definedName name="T_MOV">#REF!</definedName>
    <definedName name="T_SDO_NET" localSheetId="1">#REF!</definedName>
    <definedName name="T_SDO_NET" localSheetId="2">#REF!</definedName>
    <definedName name="T_SDO_NET">#REF!</definedName>
    <definedName name="T_SIT_ANT" localSheetId="1">#REF!</definedName>
    <definedName name="T_SIT_ANT" localSheetId="2">#REF!</definedName>
    <definedName name="T_SIT_ANT">#REF!</definedName>
    <definedName name="T_SIT_MES" localSheetId="1">#REF!</definedName>
    <definedName name="T_SIT_MES" localSheetId="2">#REF!</definedName>
    <definedName name="T_SIT_MES">#REF!</definedName>
    <definedName name="Tecnico">'[16]PERSONAL Y OTROS'!$P$34</definedName>
    <definedName name="TextRefCopyRangeCount" hidden="1">8</definedName>
    <definedName name="TF">'[32]Inputs '!$C$12</definedName>
    <definedName name="TIPO">[7]tarifas!$G$2:$G$3</definedName>
    <definedName name="_xlnm.Print_Titles" localSheetId="2">#REF!,#REF!</definedName>
    <definedName name="_xlnm.Print_Titles">#REF!,#REF!</definedName>
    <definedName name="Total_Interest" localSheetId="1">#REF!</definedName>
    <definedName name="Total_Interest" localSheetId="2">#REF!</definedName>
    <definedName name="Total_Interest">#REF!</definedName>
    <definedName name="Total_Pay" localSheetId="1">#REF!</definedName>
    <definedName name="Total_Pay" localSheetId="2">#REF!</definedName>
    <definedName name="Total_Pay">#REF!</definedName>
    <definedName name="Tramite">'[16]PERSONAL Y OTROS'!$P$87</definedName>
    <definedName name="TRES" localSheetId="1" hidden="1">[33]ACTSOS1!#REF!</definedName>
    <definedName name="TRES" localSheetId="2" hidden="1">[33]ACTSOS1!#REF!</definedName>
    <definedName name="TRES" hidden="1">[33]ACTSOS1!#REF!</definedName>
    <definedName name="Unidad" localSheetId="2">#REF!</definedName>
    <definedName name="Unidad">#REF!</definedName>
    <definedName name="Units" localSheetId="1">#REF!</definedName>
    <definedName name="Units" localSheetId="2">#REF!</definedName>
    <definedName name="Units">#REF!</definedName>
    <definedName name="US" localSheetId="1">#REF!</definedName>
    <definedName name="US" localSheetId="2">#REF!</definedName>
    <definedName name="US">#REF!</definedName>
    <definedName name="ValorTotConsultoria" localSheetId="2">#REF!</definedName>
    <definedName name="ValorTotConsultoria">#REF!</definedName>
    <definedName name="Values_Entered" localSheetId="1">IF(EEFF!Loan_Amount*EEFF!Interest_Rate*EEFF!Loan_Years*EEFF!Loan_Start&gt;0,1,0)</definedName>
    <definedName name="Values_Entered" localSheetId="2">IF('VALORACIÓN EMPRESARIAL'!Loan_Amount*'VALORACIÓN EMPRESARIAL'!Interest_Rate*'VALORACIÓN EMPRESARIAL'!Loan_Years*'VALORACIÓN EMPRESARIAL'!Loan_Start&gt;0,1,0)</definedName>
    <definedName name="Values_Entered">IF(Loan_Amount*Interest_Rate*Loan_Years*Loan_Start&gt;0,1,0)</definedName>
    <definedName name="vcc" localSheetId="1">#REF!</definedName>
    <definedName name="vcc" localSheetId="2">#REF!</definedName>
    <definedName name="vcc">#REF!</definedName>
    <definedName name="VD_CREDIVALORES">[15]Parámetros!$C$27</definedName>
    <definedName name="Viajes">'[16]PERSONAL Y OTROS'!$P$93</definedName>
    <definedName name="VPN_POI_10_anos" localSheetId="1">#REF!</definedName>
    <definedName name="VPN_POI_10_anos" localSheetId="2">#REF!</definedName>
    <definedName name="VPN_POI_10_anos">#REF!</definedName>
    <definedName name="VPN_POI_20_anos" localSheetId="1">#REF!</definedName>
    <definedName name="VPN_POI_20_anos" localSheetId="2">#REF!</definedName>
    <definedName name="VPN_POI_20_anos">#REF!</definedName>
    <definedName name="VTM_1" localSheetId="1" hidden="1">#REF!</definedName>
    <definedName name="VTM_1" localSheetId="2" hidden="1">#REF!</definedName>
    <definedName name="VTM_1" hidden="1">#REF!</definedName>
    <definedName name="wrn.resumen." localSheetId="1" hidden="1">{"total",#N/A,FALSE,"TD 0% ";"total",#N/A,FALSE,"TD 12%";"total",#N/A,FALSE,"TD 10%"}</definedName>
    <definedName name="wrn.resumen." localSheetId="2" hidden="1">{"total",#N/A,FALSE,"TD 0% ";"total",#N/A,FALSE,"TD 12%";"total",#N/A,FALSE,"TD 10%"}</definedName>
    <definedName name="wrn.resumen." hidden="1">{"total",#N/A,FALSE,"TD 0% ";"total",#N/A,FALSE,"TD 12%";"total",#N/A,FALSE,"TD 10%"}</definedName>
    <definedName name="wssss" localSheetId="1" hidden="1">[2]ACTSOS1!#REF!</definedName>
    <definedName name="wssss" hidden="1">[2]ACTSOS1!#REF!</definedName>
    <definedName name="X" localSheetId="1" hidden="1">[1]PYG!#REF!</definedName>
    <definedName name="X" hidden="1">[1]PYG!#REF!</definedName>
    <definedName name="XMesPersonalPromedio" localSheetId="2">#REF!</definedName>
    <definedName name="XMesPersonalPromedio">#REF!</definedName>
    <definedName name="XMesProfesionales">'[16]PERSONAL Y OTROS'!$I$33</definedName>
    <definedName name="XMesTecnicos">'[16]PERSONAL Y OTROS'!$I$45</definedName>
    <definedName name="XREF_COLUMN_1" localSheetId="1" hidden="1">#REF!</definedName>
    <definedName name="XREF_COLUMN_1" localSheetId="2" hidden="1">#REF!</definedName>
    <definedName name="XREF_COLUMN_1" hidden="1">#REF!</definedName>
    <definedName name="XREF_COLUMN_10" localSheetId="1" hidden="1">'[34]Prueba agosto 2008'!#REF!</definedName>
    <definedName name="XREF_COLUMN_10" localSheetId="2" hidden="1">'[34]Prueba agosto 2008'!#REF!</definedName>
    <definedName name="XREF_COLUMN_10" hidden="1">'[34]Prueba agosto 2008'!#REF!</definedName>
    <definedName name="XREF_COLUMN_12" localSheetId="1" hidden="1">'[35]Notas Débito'!#REF!</definedName>
    <definedName name="XREF_COLUMN_12" localSheetId="2" hidden="1">'[35]Notas Débito'!#REF!</definedName>
    <definedName name="XREF_COLUMN_12" hidden="1">'[35]Notas Débito'!#REF!</definedName>
    <definedName name="XREF_COLUMN_13" localSheetId="1" hidden="1">'[34]Prueba agosto 2008'!#REF!</definedName>
    <definedName name="XREF_COLUMN_13" hidden="1">'[34]Prueba agosto 2008'!#REF!</definedName>
    <definedName name="XREF_COLUMN_14" localSheetId="1" hidden="1">'[34]Prueba agosto 2008'!#REF!</definedName>
    <definedName name="XREF_COLUMN_14" hidden="1">'[34]Prueba agosto 2008'!#REF!</definedName>
    <definedName name="XREF_COLUMN_15" localSheetId="1" hidden="1">'[34]Prueba agosto 2008'!#REF!</definedName>
    <definedName name="XREF_COLUMN_15" hidden="1">'[34]Prueba agosto 2008'!#REF!</definedName>
    <definedName name="XREF_COLUMN_16" localSheetId="1" hidden="1">'[34]Prueba agosto 2008'!#REF!</definedName>
    <definedName name="XREF_COLUMN_16" hidden="1">'[34]Prueba agosto 2008'!#REF!</definedName>
    <definedName name="XREF_COLUMN_18" localSheetId="1" hidden="1">'[34]Prueba agosto 2008'!#REF!</definedName>
    <definedName name="XREF_COLUMN_18" hidden="1">'[34]Prueba agosto 2008'!#REF!</definedName>
    <definedName name="XREF_COLUMN_19" localSheetId="1" hidden="1">'[34]Prueba agosto 2008'!#REF!</definedName>
    <definedName name="XREF_COLUMN_19" hidden="1">'[34]Prueba agosto 2008'!#REF!</definedName>
    <definedName name="XREF_COLUMN_2" localSheetId="1" hidden="1">#REF!</definedName>
    <definedName name="XREF_COLUMN_2" localSheetId="2" hidden="1">#REF!</definedName>
    <definedName name="XREF_COLUMN_2" hidden="1">#REF!</definedName>
    <definedName name="XREF_COLUMN_20" localSheetId="1" hidden="1">'[34]Prueba agosto 2008'!#REF!</definedName>
    <definedName name="XREF_COLUMN_20" localSheetId="2" hidden="1">'[34]Prueba agosto 2008'!#REF!</definedName>
    <definedName name="XREF_COLUMN_20" hidden="1">'[34]Prueba agosto 2008'!#REF!</definedName>
    <definedName name="XREF_COLUMN_21" localSheetId="1" hidden="1">'[34]Prueba agosto 2008'!#REF!</definedName>
    <definedName name="XREF_COLUMN_21" hidden="1">'[34]Prueba agosto 2008'!#REF!</definedName>
    <definedName name="XREF_COLUMN_22" localSheetId="1" hidden="1">'[34]Prueba agosto 2008'!#REF!</definedName>
    <definedName name="XREF_COLUMN_22" hidden="1">'[34]Prueba agosto 2008'!#REF!</definedName>
    <definedName name="XREF_COLUMN_24" localSheetId="1" hidden="1">'[34]Prueba agosto 2008'!#REF!</definedName>
    <definedName name="XREF_COLUMN_24" hidden="1">'[34]Prueba agosto 2008'!#REF!</definedName>
    <definedName name="XREF_COLUMN_25" localSheetId="1" hidden="1">'[34]Prueba agosto 2008'!#REF!</definedName>
    <definedName name="XREF_COLUMN_25" hidden="1">'[34]Prueba agosto 2008'!#REF!</definedName>
    <definedName name="XREF_COLUMN_26" localSheetId="1" hidden="1">#REF!</definedName>
    <definedName name="XREF_COLUMN_26" localSheetId="2" hidden="1">#REF!</definedName>
    <definedName name="XREF_COLUMN_26" hidden="1">#REF!</definedName>
    <definedName name="XREF_COLUMN_27" localSheetId="1" hidden="1">#REF!</definedName>
    <definedName name="XREF_COLUMN_27" localSheetId="2" hidden="1">#REF!</definedName>
    <definedName name="XREF_COLUMN_27" hidden="1">#REF!</definedName>
    <definedName name="XREF_COLUMN_28" localSheetId="1" hidden="1">'[34]Prueba agosto 2008'!#REF!</definedName>
    <definedName name="XREF_COLUMN_28" localSheetId="2" hidden="1">'[34]Prueba agosto 2008'!#REF!</definedName>
    <definedName name="XREF_COLUMN_28" hidden="1">'[34]Prueba agosto 2008'!#REF!</definedName>
    <definedName name="XREF_COLUMN_29" localSheetId="1" hidden="1">'[34]Prueba agosto 2008'!#REF!</definedName>
    <definedName name="XREF_COLUMN_29" localSheetId="2" hidden="1">'[34]Prueba agosto 2008'!#REF!</definedName>
    <definedName name="XREF_COLUMN_29" hidden="1">'[34]Prueba agosto 2008'!#REF!</definedName>
    <definedName name="XREF_COLUMN_3" localSheetId="1" hidden="1">#REF!</definedName>
    <definedName name="XREF_COLUMN_3" localSheetId="2" hidden="1">#REF!</definedName>
    <definedName name="XREF_COLUMN_3" hidden="1">#REF!</definedName>
    <definedName name="XREF_COLUMN_30" localSheetId="1" hidden="1">'[34]Prueba agosto 2008'!#REF!</definedName>
    <definedName name="XREF_COLUMN_30" localSheetId="2" hidden="1">'[34]Prueba agosto 2008'!#REF!</definedName>
    <definedName name="XREF_COLUMN_30" hidden="1">'[34]Prueba agosto 2008'!#REF!</definedName>
    <definedName name="XREF_COLUMN_31" localSheetId="1" hidden="1">'[34]Prueba agosto 2008'!#REF!</definedName>
    <definedName name="XREF_COLUMN_31" localSheetId="2" hidden="1">'[34]Prueba agosto 2008'!#REF!</definedName>
    <definedName name="XREF_COLUMN_31" hidden="1">'[34]Prueba agosto 2008'!#REF!</definedName>
    <definedName name="XREF_COLUMN_32" localSheetId="1" hidden="1">'[34]Prueba agosto 2008'!#REF!</definedName>
    <definedName name="XREF_COLUMN_32" hidden="1">'[34]Prueba agosto 2008'!#REF!</definedName>
    <definedName name="XREF_COLUMN_34" localSheetId="1" hidden="1">'[34]Prueba agosto 2008'!#REF!</definedName>
    <definedName name="XREF_COLUMN_34" hidden="1">'[34]Prueba agosto 2008'!#REF!</definedName>
    <definedName name="XREF_COLUMN_4" localSheetId="1" hidden="1">#REF!</definedName>
    <definedName name="XREF_COLUMN_4" localSheetId="2" hidden="1">#REF!</definedName>
    <definedName name="XREF_COLUMN_4" hidden="1">#REF!</definedName>
    <definedName name="XREF_COLUMN_5" localSheetId="1" hidden="1">'[35]Notas Débito'!#REF!</definedName>
    <definedName name="XREF_COLUMN_5" localSheetId="2" hidden="1">'[35]Notas Débito'!#REF!</definedName>
    <definedName name="XREF_COLUMN_5" hidden="1">'[35]Notas Débito'!#REF!</definedName>
    <definedName name="XREF_COLUMN_6" localSheetId="1" hidden="1">#REF!</definedName>
    <definedName name="XREF_COLUMN_6" localSheetId="2" hidden="1">#REF!</definedName>
    <definedName name="XREF_COLUMN_6" hidden="1">#REF!</definedName>
    <definedName name="XREF_COLUMN_7" localSheetId="1" hidden="1">#REF!</definedName>
    <definedName name="XREF_COLUMN_7" localSheetId="2" hidden="1">#REF!</definedName>
    <definedName name="XREF_COLUMN_7" hidden="1">#REF!</definedName>
    <definedName name="XREF_COLUMN_8" localSheetId="1" hidden="1">#REF!</definedName>
    <definedName name="XREF_COLUMN_8" localSheetId="2" hidden="1">#REF!</definedName>
    <definedName name="XREF_COLUMN_8" hidden="1">#REF!</definedName>
    <definedName name="XREF_COLUMN_9" localSheetId="1" hidden="1">'[34]Prueba agosto 2008'!#REF!</definedName>
    <definedName name="XREF_COLUMN_9" localSheetId="2" hidden="1">'[34]Prueba agosto 2008'!#REF!</definedName>
    <definedName name="XREF_COLUMN_9" hidden="1">'[34]Prueba agosto 2008'!#REF!</definedName>
    <definedName name="XRefActiveRow" localSheetId="1" hidden="1">#REF!</definedName>
    <definedName name="XRefActiveRow" localSheetId="2" hidden="1">#REF!</definedName>
    <definedName name="XRefActiveRow" hidden="1">#REF!</definedName>
    <definedName name="XRefColumnsCount" hidden="1">2</definedName>
    <definedName name="XRefCopy1" localSheetId="1" hidden="1">#REF!</definedName>
    <definedName name="XRefCopy1" localSheetId="2" hidden="1">#REF!</definedName>
    <definedName name="XRefCopy1" hidden="1">#REF!</definedName>
    <definedName name="XRefCopy10" localSheetId="1" hidden="1">#REF!</definedName>
    <definedName name="XRefCopy10" localSheetId="2" hidden="1">#REF!</definedName>
    <definedName name="XRefCopy10" hidden="1">#REF!</definedName>
    <definedName name="XRefCopy100" localSheetId="1" hidden="1">'[34]Prueba agosto 2008'!#REF!</definedName>
    <definedName name="XRefCopy100" localSheetId="2" hidden="1">'[34]Prueba agosto 2008'!#REF!</definedName>
    <definedName name="XRefCopy100" hidden="1">'[34]Prueba agosto 2008'!#REF!</definedName>
    <definedName name="XRefCopy100Row" localSheetId="1" hidden="1">#REF!</definedName>
    <definedName name="XRefCopy100Row" localSheetId="2" hidden="1">#REF!</definedName>
    <definedName name="XRefCopy100Row" hidden="1">#REF!</definedName>
    <definedName name="XRefCopy101" localSheetId="1" hidden="1">'[34]Prueba agosto 2008'!#REF!</definedName>
    <definedName name="XRefCopy101" localSheetId="2" hidden="1">'[34]Prueba agosto 2008'!#REF!</definedName>
    <definedName name="XRefCopy101" hidden="1">'[34]Prueba agosto 2008'!#REF!</definedName>
    <definedName name="XRefCopy101Row" localSheetId="1" hidden="1">#REF!</definedName>
    <definedName name="XRefCopy101Row" localSheetId="2" hidden="1">#REF!</definedName>
    <definedName name="XRefCopy101Row" hidden="1">#REF!</definedName>
    <definedName name="XRefCopy102" localSheetId="1" hidden="1">'[34]Prueba agosto 2008'!#REF!</definedName>
    <definedName name="XRefCopy102" localSheetId="2" hidden="1">'[34]Prueba agosto 2008'!#REF!</definedName>
    <definedName name="XRefCopy102" hidden="1">'[34]Prueba agosto 2008'!#REF!</definedName>
    <definedName name="XRefCopy102Row" localSheetId="1" hidden="1">#REF!</definedName>
    <definedName name="XRefCopy102Row" localSheetId="2" hidden="1">#REF!</definedName>
    <definedName name="XRefCopy102Row" hidden="1">#REF!</definedName>
    <definedName name="XRefCopy103" localSheetId="1" hidden="1">'[34]Prueba agosto 2008'!#REF!</definedName>
    <definedName name="XRefCopy103" localSheetId="2" hidden="1">'[34]Prueba agosto 2008'!#REF!</definedName>
    <definedName name="XRefCopy103" hidden="1">'[34]Prueba agosto 2008'!#REF!</definedName>
    <definedName name="XRefCopy103Row" localSheetId="1" hidden="1">#REF!</definedName>
    <definedName name="XRefCopy103Row" localSheetId="2" hidden="1">#REF!</definedName>
    <definedName name="XRefCopy103Row" hidden="1">#REF!</definedName>
    <definedName name="XRefCopy104" localSheetId="1" hidden="1">'[34]Prueba agosto 2008'!#REF!</definedName>
    <definedName name="XRefCopy104" localSheetId="2" hidden="1">'[34]Prueba agosto 2008'!#REF!</definedName>
    <definedName name="XRefCopy104" hidden="1">'[34]Prueba agosto 2008'!#REF!</definedName>
    <definedName name="XRefCopy104Row" localSheetId="1" hidden="1">#REF!</definedName>
    <definedName name="XRefCopy104Row" localSheetId="2" hidden="1">#REF!</definedName>
    <definedName name="XRefCopy104Row" hidden="1">#REF!</definedName>
    <definedName name="XRefCopy105" localSheetId="1" hidden="1">'[34]Prueba agosto 2008'!#REF!</definedName>
    <definedName name="XRefCopy105" localSheetId="2" hidden="1">'[34]Prueba agosto 2008'!#REF!</definedName>
    <definedName name="XRefCopy105" hidden="1">'[34]Prueba agosto 2008'!#REF!</definedName>
    <definedName name="XRefCopy105Row" localSheetId="1" hidden="1">#REF!</definedName>
    <definedName name="XRefCopy105Row" localSheetId="2" hidden="1">#REF!</definedName>
    <definedName name="XRefCopy105Row" hidden="1">#REF!</definedName>
    <definedName name="XRefCopy106" localSheetId="1" hidden="1">'[34]Prueba agosto 2008'!#REF!</definedName>
    <definedName name="XRefCopy106" localSheetId="2" hidden="1">'[34]Prueba agosto 2008'!#REF!</definedName>
    <definedName name="XRefCopy106" hidden="1">'[34]Prueba agosto 2008'!#REF!</definedName>
    <definedName name="XRefCopy106Row" localSheetId="1" hidden="1">#REF!</definedName>
    <definedName name="XRefCopy106Row" localSheetId="2" hidden="1">#REF!</definedName>
    <definedName name="XRefCopy106Row" hidden="1">#REF!</definedName>
    <definedName name="XRefCopy107" localSheetId="1" hidden="1">'[34]Prueba agosto 2008'!#REF!</definedName>
    <definedName name="XRefCopy107" localSheetId="2" hidden="1">'[34]Prueba agosto 2008'!#REF!</definedName>
    <definedName name="XRefCopy107" hidden="1">'[34]Prueba agosto 2008'!#REF!</definedName>
    <definedName name="XRefCopy107Row" localSheetId="1" hidden="1">#REF!</definedName>
    <definedName name="XRefCopy107Row" localSheetId="2" hidden="1">#REF!</definedName>
    <definedName name="XRefCopy107Row" hidden="1">#REF!</definedName>
    <definedName name="XRefCopy108" localSheetId="1" hidden="1">'[34]Prueba agosto 2008'!#REF!</definedName>
    <definedName name="XRefCopy108" localSheetId="2" hidden="1">'[34]Prueba agosto 2008'!#REF!</definedName>
    <definedName name="XRefCopy108" hidden="1">'[34]Prueba agosto 2008'!#REF!</definedName>
    <definedName name="XRefCopy108Row" localSheetId="1" hidden="1">#REF!</definedName>
    <definedName name="XRefCopy108Row" localSheetId="2" hidden="1">#REF!</definedName>
    <definedName name="XRefCopy108Row" hidden="1">#REF!</definedName>
    <definedName name="XRefCopy109" localSheetId="1" hidden="1">'[34]Prueba agosto 2008'!#REF!</definedName>
    <definedName name="XRefCopy109" localSheetId="2" hidden="1">'[34]Prueba agosto 2008'!#REF!</definedName>
    <definedName name="XRefCopy109" hidden="1">'[34]Prueba agosto 2008'!#REF!</definedName>
    <definedName name="XRefCopy109Row" localSheetId="1" hidden="1">#REF!</definedName>
    <definedName name="XRefCopy109Row" localSheetId="2" hidden="1">#REF!</definedName>
    <definedName name="XRefCopy109Row" hidden="1">#REF!</definedName>
    <definedName name="XRefCopy10Row" localSheetId="1" hidden="1">#REF!</definedName>
    <definedName name="XRefCopy10Row" localSheetId="2" hidden="1">#REF!</definedName>
    <definedName name="XRefCopy10Row" hidden="1">#REF!</definedName>
    <definedName name="XRefCopy11" localSheetId="1" hidden="1">#REF!</definedName>
    <definedName name="XRefCopy11" localSheetId="2" hidden="1">#REF!</definedName>
    <definedName name="XRefCopy11" hidden="1">#REF!</definedName>
    <definedName name="XRefCopy110" localSheetId="1" hidden="1">'[34]Prueba agosto 2008'!#REF!</definedName>
    <definedName name="XRefCopy110" localSheetId="2" hidden="1">'[34]Prueba agosto 2008'!#REF!</definedName>
    <definedName name="XRefCopy110" hidden="1">'[34]Prueba agosto 2008'!#REF!</definedName>
    <definedName name="XRefCopy110Row" localSheetId="1" hidden="1">#REF!</definedName>
    <definedName name="XRefCopy110Row" localSheetId="2" hidden="1">#REF!</definedName>
    <definedName name="XRefCopy110Row" hidden="1">#REF!</definedName>
    <definedName name="XRefCopy111" localSheetId="1" hidden="1">'[34]Prueba agosto 2008'!#REF!</definedName>
    <definedName name="XRefCopy111" localSheetId="2" hidden="1">'[34]Prueba agosto 2008'!#REF!</definedName>
    <definedName name="XRefCopy111" hidden="1">'[34]Prueba agosto 2008'!#REF!</definedName>
    <definedName name="XRefCopy111Row" localSheetId="1" hidden="1">#REF!</definedName>
    <definedName name="XRefCopy111Row" localSheetId="2" hidden="1">#REF!</definedName>
    <definedName name="XRefCopy111Row" hidden="1">#REF!</definedName>
    <definedName name="XRefCopy112" localSheetId="1" hidden="1">'[34]Prueba agosto 2008'!#REF!</definedName>
    <definedName name="XRefCopy112" localSheetId="2" hidden="1">'[34]Prueba agosto 2008'!#REF!</definedName>
    <definedName name="XRefCopy112" hidden="1">'[34]Prueba agosto 2008'!#REF!</definedName>
    <definedName name="XRefCopy113" localSheetId="1" hidden="1">'[34]Prueba agosto 2008'!#REF!</definedName>
    <definedName name="XRefCopy113" localSheetId="2" hidden="1">'[34]Prueba agosto 2008'!#REF!</definedName>
    <definedName name="XRefCopy113" hidden="1">'[34]Prueba agosto 2008'!#REF!</definedName>
    <definedName name="XRefCopy113Row" localSheetId="1" hidden="1">#REF!</definedName>
    <definedName name="XRefCopy113Row" localSheetId="2" hidden="1">#REF!</definedName>
    <definedName name="XRefCopy113Row" hidden="1">#REF!</definedName>
    <definedName name="XRefCopy114" localSheetId="1" hidden="1">'[34]Prueba agosto 2008'!#REF!</definedName>
    <definedName name="XRefCopy114" localSheetId="2" hidden="1">'[34]Prueba agosto 2008'!#REF!</definedName>
    <definedName name="XRefCopy114" hidden="1">'[34]Prueba agosto 2008'!#REF!</definedName>
    <definedName name="XRefCopy114Row" localSheetId="1" hidden="1">#REF!</definedName>
    <definedName name="XRefCopy114Row" localSheetId="2" hidden="1">#REF!</definedName>
    <definedName name="XRefCopy114Row" hidden="1">#REF!</definedName>
    <definedName name="XRefCopy115" localSheetId="1" hidden="1">'[34]Prueba agosto 2008'!#REF!</definedName>
    <definedName name="XRefCopy115" localSheetId="2" hidden="1">'[34]Prueba agosto 2008'!#REF!</definedName>
    <definedName name="XRefCopy115" hidden="1">'[34]Prueba agosto 2008'!#REF!</definedName>
    <definedName name="XRefCopy115Row" localSheetId="1" hidden="1">#REF!</definedName>
    <definedName name="XRefCopy115Row" localSheetId="2" hidden="1">#REF!</definedName>
    <definedName name="XRefCopy115Row" hidden="1">#REF!</definedName>
    <definedName name="XRefCopy116" localSheetId="1" hidden="1">'[34]Prueba agosto 2008'!#REF!</definedName>
    <definedName name="XRefCopy116" localSheetId="2" hidden="1">'[34]Prueba agosto 2008'!#REF!</definedName>
    <definedName name="XRefCopy116" hidden="1">'[34]Prueba agosto 2008'!#REF!</definedName>
    <definedName name="XRefCopy116Row" localSheetId="1" hidden="1">#REF!</definedName>
    <definedName name="XRefCopy116Row" localSheetId="2" hidden="1">#REF!</definedName>
    <definedName name="XRefCopy116Row" hidden="1">#REF!</definedName>
    <definedName name="XRefCopy117" localSheetId="1" hidden="1">'[34]Prueba agosto 2008'!#REF!</definedName>
    <definedName name="XRefCopy117" localSheetId="2" hidden="1">'[34]Prueba agosto 2008'!#REF!</definedName>
    <definedName name="XRefCopy117" hidden="1">'[34]Prueba agosto 2008'!#REF!</definedName>
    <definedName name="XRefCopy117Row" localSheetId="1" hidden="1">#REF!</definedName>
    <definedName name="XRefCopy117Row" localSheetId="2" hidden="1">#REF!</definedName>
    <definedName name="XRefCopy117Row" hidden="1">#REF!</definedName>
    <definedName name="XRefCopy118" localSheetId="1" hidden="1">'[34]Prueba agosto 2008'!#REF!</definedName>
    <definedName name="XRefCopy118" localSheetId="2" hidden="1">'[34]Prueba agosto 2008'!#REF!</definedName>
    <definedName name="XRefCopy118" hidden="1">'[34]Prueba agosto 2008'!#REF!</definedName>
    <definedName name="XRefCopy118Row" localSheetId="1" hidden="1">#REF!</definedName>
    <definedName name="XRefCopy118Row" localSheetId="2" hidden="1">#REF!</definedName>
    <definedName name="XRefCopy118Row" hidden="1">#REF!</definedName>
    <definedName name="XRefCopy119" localSheetId="1" hidden="1">'[34]Prueba agosto 2008'!#REF!</definedName>
    <definedName name="XRefCopy119" localSheetId="2" hidden="1">'[34]Prueba agosto 2008'!#REF!</definedName>
    <definedName name="XRefCopy119" hidden="1">'[34]Prueba agosto 2008'!#REF!</definedName>
    <definedName name="XRefCopy119Row" localSheetId="1" hidden="1">#REF!</definedName>
    <definedName name="XRefCopy119Row" localSheetId="2" hidden="1">#REF!</definedName>
    <definedName name="XRefCopy119Row" hidden="1">#REF!</definedName>
    <definedName name="XRefCopy11Row" localSheetId="1" hidden="1">[36]XREF!#REF!</definedName>
    <definedName name="XRefCopy11Row" localSheetId="2" hidden="1">[36]XREF!#REF!</definedName>
    <definedName name="XRefCopy11Row" hidden="1">[36]XREF!#REF!</definedName>
    <definedName name="XRefCopy12" localSheetId="1" hidden="1">#REF!</definedName>
    <definedName name="XRefCopy12" localSheetId="2" hidden="1">#REF!</definedName>
    <definedName name="XRefCopy12" hidden="1">#REF!</definedName>
    <definedName name="XRefCopy120" localSheetId="1" hidden="1">'[34]Prueba agosto 2008'!#REF!</definedName>
    <definedName name="XRefCopy120" localSheetId="2" hidden="1">'[34]Prueba agosto 2008'!#REF!</definedName>
    <definedName name="XRefCopy120" hidden="1">'[34]Prueba agosto 2008'!#REF!</definedName>
    <definedName name="XRefCopy120Row" localSheetId="1" hidden="1">#REF!</definedName>
    <definedName name="XRefCopy120Row" localSheetId="2" hidden="1">#REF!</definedName>
    <definedName name="XRefCopy120Row" hidden="1">#REF!</definedName>
    <definedName name="XRefCopy121" localSheetId="1" hidden="1">'[34]Prueba agosto 2008'!#REF!</definedName>
    <definedName name="XRefCopy121" localSheetId="2" hidden="1">'[34]Prueba agosto 2008'!#REF!</definedName>
    <definedName name="XRefCopy121" hidden="1">'[34]Prueba agosto 2008'!#REF!</definedName>
    <definedName name="XRefCopy121Row" localSheetId="1" hidden="1">#REF!</definedName>
    <definedName name="XRefCopy121Row" localSheetId="2" hidden="1">#REF!</definedName>
    <definedName name="XRefCopy121Row" hidden="1">#REF!</definedName>
    <definedName name="XRefCopy122" localSheetId="1" hidden="1">'[34]Prueba agosto 2008'!#REF!</definedName>
    <definedName name="XRefCopy122" localSheetId="2" hidden="1">'[34]Prueba agosto 2008'!#REF!</definedName>
    <definedName name="XRefCopy122" hidden="1">'[34]Prueba agosto 2008'!#REF!</definedName>
    <definedName name="XRefCopy122Row" localSheetId="1" hidden="1">#REF!</definedName>
    <definedName name="XRefCopy122Row" localSheetId="2" hidden="1">#REF!</definedName>
    <definedName name="XRefCopy122Row" hidden="1">#REF!</definedName>
    <definedName name="XRefCopy123" localSheetId="1" hidden="1">'[34]Prueba agosto 2008'!#REF!</definedName>
    <definedName name="XRefCopy123" localSheetId="2" hidden="1">'[34]Prueba agosto 2008'!#REF!</definedName>
    <definedName name="XRefCopy123" hidden="1">'[34]Prueba agosto 2008'!#REF!</definedName>
    <definedName name="XRefCopy123Row" localSheetId="1" hidden="1">#REF!</definedName>
    <definedName name="XRefCopy123Row" localSheetId="2" hidden="1">#REF!</definedName>
    <definedName name="XRefCopy123Row" hidden="1">#REF!</definedName>
    <definedName name="XRefCopy124" localSheetId="1" hidden="1">'[34]Prueba agosto 2008'!#REF!</definedName>
    <definedName name="XRefCopy124" localSheetId="2" hidden="1">'[34]Prueba agosto 2008'!#REF!</definedName>
    <definedName name="XRefCopy124" hidden="1">'[34]Prueba agosto 2008'!#REF!</definedName>
    <definedName name="XRefCopy124Row" localSheetId="1" hidden="1">#REF!</definedName>
    <definedName name="XRefCopy124Row" localSheetId="2" hidden="1">#REF!</definedName>
    <definedName name="XRefCopy124Row" hidden="1">#REF!</definedName>
    <definedName name="XRefCopy125" localSheetId="1" hidden="1">'[34]Prueba agosto 2008'!#REF!</definedName>
    <definedName name="XRefCopy125" localSheetId="2" hidden="1">'[34]Prueba agosto 2008'!#REF!</definedName>
    <definedName name="XRefCopy125" hidden="1">'[34]Prueba agosto 2008'!#REF!</definedName>
    <definedName name="XRefCopy125Row" localSheetId="1" hidden="1">#REF!</definedName>
    <definedName name="XRefCopy125Row" localSheetId="2" hidden="1">#REF!</definedName>
    <definedName name="XRefCopy125Row" hidden="1">#REF!</definedName>
    <definedName name="XRefCopy126" localSheetId="1" hidden="1">'[34]Prueba agosto 2008'!#REF!</definedName>
    <definedName name="XRefCopy126" localSheetId="2" hidden="1">'[34]Prueba agosto 2008'!#REF!</definedName>
    <definedName name="XRefCopy126" hidden="1">'[34]Prueba agosto 2008'!#REF!</definedName>
    <definedName name="XRefCopy126Row" localSheetId="1" hidden="1">#REF!</definedName>
    <definedName name="XRefCopy126Row" localSheetId="2" hidden="1">#REF!</definedName>
    <definedName name="XRefCopy126Row" hidden="1">#REF!</definedName>
    <definedName name="XRefCopy127" localSheetId="1" hidden="1">'[34]Prueba agosto 2008'!#REF!</definedName>
    <definedName name="XRefCopy127" localSheetId="2" hidden="1">'[34]Prueba agosto 2008'!#REF!</definedName>
    <definedName name="XRefCopy127" hidden="1">'[34]Prueba agosto 2008'!#REF!</definedName>
    <definedName name="XRefCopy127Row" localSheetId="1" hidden="1">#REF!</definedName>
    <definedName name="XRefCopy127Row" localSheetId="2" hidden="1">#REF!</definedName>
    <definedName name="XRefCopy127Row" hidden="1">#REF!</definedName>
    <definedName name="XRefCopy128" localSheetId="1" hidden="1">'[34]Prueba agosto 2008'!#REF!</definedName>
    <definedName name="XRefCopy128" localSheetId="2" hidden="1">'[34]Prueba agosto 2008'!#REF!</definedName>
    <definedName name="XRefCopy128" hidden="1">'[34]Prueba agosto 2008'!#REF!</definedName>
    <definedName name="XRefCopy129" localSheetId="1" hidden="1">'[34]Prueba agosto 2008'!#REF!</definedName>
    <definedName name="XRefCopy129" localSheetId="2" hidden="1">'[34]Prueba agosto 2008'!#REF!</definedName>
    <definedName name="XRefCopy129" hidden="1">'[34]Prueba agosto 2008'!#REF!</definedName>
    <definedName name="XRefCopy129Row" localSheetId="1" hidden="1">[35]XREF!#REF!</definedName>
    <definedName name="XRefCopy129Row" hidden="1">[35]XREF!#REF!</definedName>
    <definedName name="XRefCopy12Row" localSheetId="1" hidden="1">[36]XREF!#REF!</definedName>
    <definedName name="XRefCopy12Row" hidden="1">[36]XREF!#REF!</definedName>
    <definedName name="XRefCopy13" localSheetId="1" hidden="1">#REF!</definedName>
    <definedName name="XRefCopy13" localSheetId="2" hidden="1">#REF!</definedName>
    <definedName name="XRefCopy13" hidden="1">#REF!</definedName>
    <definedName name="XRefCopy130" localSheetId="1" hidden="1">'[34]Prueba agosto 2008'!#REF!</definedName>
    <definedName name="XRefCopy130" localSheetId="2" hidden="1">'[34]Prueba agosto 2008'!#REF!</definedName>
    <definedName name="XRefCopy130" hidden="1">'[34]Prueba agosto 2008'!#REF!</definedName>
    <definedName name="XRefCopy130Row" localSheetId="1" hidden="1">[35]XREF!#REF!</definedName>
    <definedName name="XRefCopy130Row" hidden="1">[35]XREF!#REF!</definedName>
    <definedName name="XRefCopy131" localSheetId="1" hidden="1">'[34]Prueba agosto 2008'!#REF!</definedName>
    <definedName name="XRefCopy131" hidden="1">'[34]Prueba agosto 2008'!#REF!</definedName>
    <definedName name="XRefCopy131Row" localSheetId="1" hidden="1">[35]XREF!#REF!</definedName>
    <definedName name="XRefCopy131Row" hidden="1">[35]XREF!#REF!</definedName>
    <definedName name="XRefCopy132" localSheetId="1" hidden="1">'[34]Prueba agosto 2008'!#REF!</definedName>
    <definedName name="XRefCopy132" hidden="1">'[34]Prueba agosto 2008'!#REF!</definedName>
    <definedName name="XRefCopy132Row" localSheetId="1" hidden="1">[35]XREF!#REF!</definedName>
    <definedName name="XRefCopy132Row" hidden="1">[35]XREF!#REF!</definedName>
    <definedName name="XRefCopy133" localSheetId="1" hidden="1">#REF!</definedName>
    <definedName name="XRefCopy133" localSheetId="2" hidden="1">#REF!</definedName>
    <definedName name="XRefCopy133" hidden="1">#REF!</definedName>
    <definedName name="XRefCopy133Row" localSheetId="1" hidden="1">[35]XREF!#REF!</definedName>
    <definedName name="XRefCopy133Row" localSheetId="2" hidden="1">[35]XREF!#REF!</definedName>
    <definedName name="XRefCopy133Row" hidden="1">[35]XREF!#REF!</definedName>
    <definedName name="XRefCopy134" localSheetId="1" hidden="1">#REF!</definedName>
    <definedName name="XRefCopy134" localSheetId="2" hidden="1">#REF!</definedName>
    <definedName name="XRefCopy134" hidden="1">#REF!</definedName>
    <definedName name="XRefCopy134Row" localSheetId="1" hidden="1">[35]XREF!#REF!</definedName>
    <definedName name="XRefCopy134Row" localSheetId="2" hidden="1">[35]XREF!#REF!</definedName>
    <definedName name="XRefCopy134Row" hidden="1">[35]XREF!#REF!</definedName>
    <definedName name="XRefCopy135" localSheetId="1" hidden="1">'[34]Prueba agosto 2008'!#REF!</definedName>
    <definedName name="XRefCopy135" localSheetId="2" hidden="1">'[34]Prueba agosto 2008'!#REF!</definedName>
    <definedName name="XRefCopy135" hidden="1">'[34]Prueba agosto 2008'!#REF!</definedName>
    <definedName name="XRefCopy135Row" localSheetId="1" hidden="1">[35]XREF!#REF!</definedName>
    <definedName name="XRefCopy135Row" hidden="1">[35]XREF!#REF!</definedName>
    <definedName name="XRefCopy136" localSheetId="1" hidden="1">#REF!</definedName>
    <definedName name="XRefCopy136" localSheetId="2" hidden="1">#REF!</definedName>
    <definedName name="XRefCopy136" hidden="1">#REF!</definedName>
    <definedName name="XRefCopy136Row" localSheetId="1" hidden="1">[35]XREF!#REF!</definedName>
    <definedName name="XRefCopy136Row" localSheetId="2" hidden="1">[35]XREF!#REF!</definedName>
    <definedName name="XRefCopy136Row" hidden="1">[35]XREF!#REF!</definedName>
    <definedName name="XRefCopy137" localSheetId="1" hidden="1">#REF!</definedName>
    <definedName name="XRefCopy137" localSheetId="2" hidden="1">#REF!</definedName>
    <definedName name="XRefCopy137" hidden="1">#REF!</definedName>
    <definedName name="XRefCopy137Row" localSheetId="1" hidden="1">[35]XREF!#REF!</definedName>
    <definedName name="XRefCopy137Row" localSheetId="2" hidden="1">[35]XREF!#REF!</definedName>
    <definedName name="XRefCopy137Row" hidden="1">[35]XREF!#REF!</definedName>
    <definedName name="XRefCopy138" localSheetId="1" hidden="1">#REF!</definedName>
    <definedName name="XRefCopy138" localSheetId="2" hidden="1">#REF!</definedName>
    <definedName name="XRefCopy138" hidden="1">#REF!</definedName>
    <definedName name="XRefCopy138Row" localSheetId="1" hidden="1">[35]XREF!#REF!</definedName>
    <definedName name="XRefCopy138Row" localSheetId="2" hidden="1">[35]XREF!#REF!</definedName>
    <definedName name="XRefCopy138Row" hidden="1">[35]XREF!#REF!</definedName>
    <definedName name="XRefCopy139" localSheetId="1" hidden="1">#REF!</definedName>
    <definedName name="XRefCopy139" localSheetId="2" hidden="1">#REF!</definedName>
    <definedName name="XRefCopy139" hidden="1">#REF!</definedName>
    <definedName name="XRefCopy139Row" localSheetId="1" hidden="1">[35]XREF!#REF!</definedName>
    <definedName name="XRefCopy139Row" localSheetId="2" hidden="1">[35]XREF!#REF!</definedName>
    <definedName name="XRefCopy139Row" hidden="1">[35]XREF!#REF!</definedName>
    <definedName name="XRefCopy13Row" localSheetId="1" hidden="1">[36]XREF!#REF!</definedName>
    <definedName name="XRefCopy13Row" localSheetId="2" hidden="1">[36]XREF!#REF!</definedName>
    <definedName name="XRefCopy13Row" hidden="1">[36]XREF!#REF!</definedName>
    <definedName name="XRefCopy14" localSheetId="1" hidden="1">#REF!</definedName>
    <definedName name="XRefCopy14" localSheetId="2" hidden="1">#REF!</definedName>
    <definedName name="XRefCopy14" hidden="1">#REF!</definedName>
    <definedName name="XRefCopy140" localSheetId="1" hidden="1">'[34]Prueba agosto 2008'!#REF!</definedName>
    <definedName name="XRefCopy140" localSheetId="2" hidden="1">'[34]Prueba agosto 2008'!#REF!</definedName>
    <definedName name="XRefCopy140" hidden="1">'[34]Prueba agosto 2008'!#REF!</definedName>
    <definedName name="XRefCopy141" localSheetId="1" hidden="1">'[34]Prueba agosto 2008'!#REF!</definedName>
    <definedName name="XRefCopy141" localSheetId="2" hidden="1">'[34]Prueba agosto 2008'!#REF!</definedName>
    <definedName name="XRefCopy141" hidden="1">'[34]Prueba agosto 2008'!#REF!</definedName>
    <definedName name="XRefCopy142" localSheetId="1" hidden="1">'[34]Prueba agosto 2008'!#REF!</definedName>
    <definedName name="XRefCopy142" hidden="1">'[34]Prueba agosto 2008'!#REF!</definedName>
    <definedName name="XRefCopy143Row" localSheetId="1" hidden="1">#REF!</definedName>
    <definedName name="XRefCopy143Row" localSheetId="2" hidden="1">#REF!</definedName>
    <definedName name="XRefCopy143Row" hidden="1">#REF!</definedName>
    <definedName name="XRefCopy144Row" localSheetId="1" hidden="1">#REF!</definedName>
    <definedName name="XRefCopy144Row" localSheetId="2" hidden="1">#REF!</definedName>
    <definedName name="XRefCopy144Row" hidden="1">#REF!</definedName>
    <definedName name="XRefCopy145Row" localSheetId="1" hidden="1">#REF!</definedName>
    <definedName name="XRefCopy145Row" localSheetId="2" hidden="1">#REF!</definedName>
    <definedName name="XRefCopy145Row" hidden="1">#REF!</definedName>
    <definedName name="XRefCopy146" localSheetId="1" hidden="1">'[34]Prueba agosto 2008'!#REF!</definedName>
    <definedName name="XRefCopy146" localSheetId="2" hidden="1">'[34]Prueba agosto 2008'!#REF!</definedName>
    <definedName name="XRefCopy146" hidden="1">'[34]Prueba agosto 2008'!#REF!</definedName>
    <definedName name="XRefCopy147" localSheetId="1" hidden="1">'[34]Prueba agosto 2008'!#REF!</definedName>
    <definedName name="XRefCopy147" localSheetId="2" hidden="1">'[34]Prueba agosto 2008'!#REF!</definedName>
    <definedName name="XRefCopy147" hidden="1">'[34]Prueba agosto 2008'!#REF!</definedName>
    <definedName name="XRefCopy147Row" localSheetId="1" hidden="1">#REF!</definedName>
    <definedName name="XRefCopy147Row" localSheetId="2" hidden="1">#REF!</definedName>
    <definedName name="XRefCopy147Row" hidden="1">#REF!</definedName>
    <definedName name="XRefCopy148" localSheetId="1" hidden="1">'[34]Prueba agosto 2008'!#REF!</definedName>
    <definedName name="XRefCopy148" localSheetId="2" hidden="1">'[34]Prueba agosto 2008'!#REF!</definedName>
    <definedName name="XRefCopy148" hidden="1">'[34]Prueba agosto 2008'!#REF!</definedName>
    <definedName name="XRefCopy148Row" localSheetId="1" hidden="1">#REF!</definedName>
    <definedName name="XRefCopy148Row" localSheetId="2" hidden="1">#REF!</definedName>
    <definedName name="XRefCopy148Row" hidden="1">#REF!</definedName>
    <definedName name="XRefCopy149Row" localSheetId="1" hidden="1">#REF!</definedName>
    <definedName name="XRefCopy149Row" localSheetId="2" hidden="1">#REF!</definedName>
    <definedName name="XRefCopy149Row" hidden="1">#REF!</definedName>
    <definedName name="XRefCopy14Row" localSheetId="1" hidden="1">[36]XREF!#REF!</definedName>
    <definedName name="XRefCopy14Row" localSheetId="2" hidden="1">[36]XREF!#REF!</definedName>
    <definedName name="XRefCopy14Row" hidden="1">[36]XREF!#REF!</definedName>
    <definedName name="XRefCopy15" localSheetId="1" hidden="1">#REF!</definedName>
    <definedName name="XRefCopy15" localSheetId="2" hidden="1">#REF!</definedName>
    <definedName name="XRefCopy15" hidden="1">#REF!</definedName>
    <definedName name="XRefCopy150Row" localSheetId="1" hidden="1">#REF!</definedName>
    <definedName name="XRefCopy150Row" localSheetId="2" hidden="1">#REF!</definedName>
    <definedName name="XRefCopy150Row" hidden="1">#REF!</definedName>
    <definedName name="XRefCopy151" localSheetId="1" hidden="1">'[34]Prueba agosto 2008'!#REF!</definedName>
    <definedName name="XRefCopy151" localSheetId="2" hidden="1">'[34]Prueba agosto 2008'!#REF!</definedName>
    <definedName name="XRefCopy151" hidden="1">'[34]Prueba agosto 2008'!#REF!</definedName>
    <definedName name="XRefCopy151Row" localSheetId="1" hidden="1">#REF!</definedName>
    <definedName name="XRefCopy151Row" localSheetId="2" hidden="1">#REF!</definedName>
    <definedName name="XRefCopy151Row" hidden="1">#REF!</definedName>
    <definedName name="XRefCopy152" localSheetId="1" hidden="1">'[34]Prueba agosto 2008'!#REF!</definedName>
    <definedName name="XRefCopy152" localSheetId="2" hidden="1">'[34]Prueba agosto 2008'!#REF!</definedName>
    <definedName name="XRefCopy152" hidden="1">'[34]Prueba agosto 2008'!#REF!</definedName>
    <definedName name="XRefCopy152Row" localSheetId="1" hidden="1">#REF!</definedName>
    <definedName name="XRefCopy152Row" localSheetId="2" hidden="1">#REF!</definedName>
    <definedName name="XRefCopy152Row" hidden="1">#REF!</definedName>
    <definedName name="XRefCopy153Row" localSheetId="1" hidden="1">[34]XREF!#REF!</definedName>
    <definedName name="XRefCopy153Row" localSheetId="2" hidden="1">[34]XREF!#REF!</definedName>
    <definedName name="XRefCopy153Row" hidden="1">[34]XREF!#REF!</definedName>
    <definedName name="XRefCopy155Row" localSheetId="1" hidden="1">[34]XREF!#REF!</definedName>
    <definedName name="XRefCopy155Row" localSheetId="2" hidden="1">[34]XREF!#REF!</definedName>
    <definedName name="XRefCopy155Row" hidden="1">[34]XREF!#REF!</definedName>
    <definedName name="XRefCopy156Row" localSheetId="1" hidden="1">[34]XREF!#REF!</definedName>
    <definedName name="XRefCopy156Row" hidden="1">[34]XREF!#REF!</definedName>
    <definedName name="XRefCopy15Row" localSheetId="1" hidden="1">[36]XREF!#REF!</definedName>
    <definedName name="XRefCopy15Row" hidden="1">[36]XREF!#REF!</definedName>
    <definedName name="XRefCopy16" localSheetId="1" hidden="1">#REF!</definedName>
    <definedName name="XRefCopy16" localSheetId="2" hidden="1">#REF!</definedName>
    <definedName name="XRefCopy16" hidden="1">#REF!</definedName>
    <definedName name="XRefCopy16Row" localSheetId="1" hidden="1">#REF!</definedName>
    <definedName name="XRefCopy16Row" localSheetId="2" hidden="1">#REF!</definedName>
    <definedName name="XRefCopy16Row" hidden="1">#REF!</definedName>
    <definedName name="XRefCopy17" localSheetId="1" hidden="1">#REF!</definedName>
    <definedName name="XRefCopy17" localSheetId="2" hidden="1">#REF!</definedName>
    <definedName name="XRefCopy17" hidden="1">#REF!</definedName>
    <definedName name="XRefCopy17Row" localSheetId="1" hidden="1">#REF!</definedName>
    <definedName name="XRefCopy17Row" localSheetId="2" hidden="1">#REF!</definedName>
    <definedName name="XRefCopy17Row" hidden="1">#REF!</definedName>
    <definedName name="XRefCopy18" localSheetId="1" hidden="1">#REF!</definedName>
    <definedName name="XRefCopy18" localSheetId="2" hidden="1">#REF!</definedName>
    <definedName name="XRefCopy18" hidden="1">#REF!</definedName>
    <definedName name="XRefCopy18Row" localSheetId="1" hidden="1">#REF!</definedName>
    <definedName name="XRefCopy18Row" localSheetId="2" hidden="1">#REF!</definedName>
    <definedName name="XRefCopy18Row" hidden="1">#REF!</definedName>
    <definedName name="XRefCopy19" localSheetId="1" hidden="1">#REF!</definedName>
    <definedName name="XRefCopy19" localSheetId="2" hidden="1">#REF!</definedName>
    <definedName name="XRefCopy19" hidden="1">#REF!</definedName>
    <definedName name="XRefCopy19Row" localSheetId="1" hidden="1">#REF!</definedName>
    <definedName name="XRefCopy19Row" localSheetId="2" hidden="1">#REF!</definedName>
    <definedName name="XRefCopy19Row" hidden="1">#REF!</definedName>
    <definedName name="XRefCopy1Row" localSheetId="1" hidden="1">#REF!</definedName>
    <definedName name="XRefCopy1Row" localSheetId="2" hidden="1">#REF!</definedName>
    <definedName name="XRefCopy1Row" hidden="1">#REF!</definedName>
    <definedName name="XRefCopy2" localSheetId="1" hidden="1">#REF!</definedName>
    <definedName name="XRefCopy2" localSheetId="2" hidden="1">#REF!</definedName>
    <definedName name="XRefCopy2" hidden="1">#REF!</definedName>
    <definedName name="XRefCopy20" localSheetId="1" hidden="1">#REF!</definedName>
    <definedName name="XRefCopy20" localSheetId="2" hidden="1">#REF!</definedName>
    <definedName name="XRefCopy20" hidden="1">#REF!</definedName>
    <definedName name="XRefCopy20Row" localSheetId="1" hidden="1">#REF!</definedName>
    <definedName name="XRefCopy20Row" localSheetId="2" hidden="1">#REF!</definedName>
    <definedName name="XRefCopy20Row" hidden="1">#REF!</definedName>
    <definedName name="XRefCopy21" localSheetId="1" hidden="1">#REF!</definedName>
    <definedName name="XRefCopy21" localSheetId="2" hidden="1">#REF!</definedName>
    <definedName name="XRefCopy21" hidden="1">#REF!</definedName>
    <definedName name="XRefCopy21Row" localSheetId="1" hidden="1">#REF!</definedName>
    <definedName name="XRefCopy21Row" localSheetId="2" hidden="1">#REF!</definedName>
    <definedName name="XRefCopy21Row" hidden="1">#REF!</definedName>
    <definedName name="XRefCopy22" localSheetId="1" hidden="1">#REF!</definedName>
    <definedName name="XRefCopy22" localSheetId="2" hidden="1">#REF!</definedName>
    <definedName name="XRefCopy22" hidden="1">#REF!</definedName>
    <definedName name="XRefCopy22Row" localSheetId="1" hidden="1">#REF!</definedName>
    <definedName name="XRefCopy22Row" localSheetId="2" hidden="1">#REF!</definedName>
    <definedName name="XRefCopy22Row" hidden="1">#REF!</definedName>
    <definedName name="XRefCopy23" localSheetId="1" hidden="1">[35]Cheques!#REF!</definedName>
    <definedName name="XRefCopy23" localSheetId="2" hidden="1">[35]Cheques!#REF!</definedName>
    <definedName name="XRefCopy23" hidden="1">[35]Cheques!#REF!</definedName>
    <definedName name="XRefCopy23Row" localSheetId="1" hidden="1">#REF!</definedName>
    <definedName name="XRefCopy23Row" localSheetId="2" hidden="1">#REF!</definedName>
    <definedName name="XRefCopy23Row" hidden="1">#REF!</definedName>
    <definedName name="XRefCopy24" localSheetId="1" hidden="1">#REF!</definedName>
    <definedName name="XRefCopy24" localSheetId="2" hidden="1">#REF!</definedName>
    <definedName name="XRefCopy24" hidden="1">#REF!</definedName>
    <definedName name="XRefCopy24Row" localSheetId="1" hidden="1">#REF!</definedName>
    <definedName name="XRefCopy24Row" localSheetId="2" hidden="1">#REF!</definedName>
    <definedName name="XRefCopy24Row" hidden="1">#REF!</definedName>
    <definedName name="XRefCopy25" localSheetId="1" hidden="1">'[35]Notas Débito'!#REF!</definedName>
    <definedName name="XRefCopy25" localSheetId="2" hidden="1">'[35]Notas Débito'!#REF!</definedName>
    <definedName name="XRefCopy25" hidden="1">'[35]Notas Débito'!#REF!</definedName>
    <definedName name="XRefCopy25Row" localSheetId="1" hidden="1">#REF!</definedName>
    <definedName name="XRefCopy25Row" localSheetId="2" hidden="1">#REF!</definedName>
    <definedName name="XRefCopy25Row" hidden="1">#REF!</definedName>
    <definedName name="XRefCopy26" localSheetId="1" hidden="1">#REF!</definedName>
    <definedName name="XRefCopy26" localSheetId="2" hidden="1">#REF!</definedName>
    <definedName name="XRefCopy26" hidden="1">#REF!</definedName>
    <definedName name="XRefCopy26Row" localSheetId="1" hidden="1">#REF!</definedName>
    <definedName name="XRefCopy26Row" localSheetId="2" hidden="1">#REF!</definedName>
    <definedName name="XRefCopy26Row" hidden="1">#REF!</definedName>
    <definedName name="XRefCopy27" localSheetId="1" hidden="1">#REF!</definedName>
    <definedName name="XRefCopy27" localSheetId="2" hidden="1">#REF!</definedName>
    <definedName name="XRefCopy27" hidden="1">#REF!</definedName>
    <definedName name="XRefCopy27Row" localSheetId="1" hidden="1">#REF!</definedName>
    <definedName name="XRefCopy27Row" localSheetId="2" hidden="1">#REF!</definedName>
    <definedName name="XRefCopy27Row" hidden="1">#REF!</definedName>
    <definedName name="XRefCopy28" localSheetId="1" hidden="1">'[35]Notas Débito'!#REF!</definedName>
    <definedName name="XRefCopy28" localSheetId="2" hidden="1">'[35]Notas Débito'!#REF!</definedName>
    <definedName name="XRefCopy28" hidden="1">'[35]Notas Débito'!#REF!</definedName>
    <definedName name="XRefCopy28Row" localSheetId="1" hidden="1">#REF!</definedName>
    <definedName name="XRefCopy28Row" localSheetId="2" hidden="1">#REF!</definedName>
    <definedName name="XRefCopy28Row" hidden="1">#REF!</definedName>
    <definedName name="XRefCopy29" localSheetId="1" hidden="1">#REF!</definedName>
    <definedName name="XRefCopy29" localSheetId="2" hidden="1">#REF!</definedName>
    <definedName name="XRefCopy29" hidden="1">#REF!</definedName>
    <definedName name="XRefCopy29Row" localSheetId="1" hidden="1">#REF!</definedName>
    <definedName name="XRefCopy29Row" localSheetId="2" hidden="1">#REF!</definedName>
    <definedName name="XRefCopy29Row" hidden="1">#REF!</definedName>
    <definedName name="XRefCopy2Row" localSheetId="1" hidden="1">[37]XREF!#REF!</definedName>
    <definedName name="XRefCopy2Row" localSheetId="2" hidden="1">[37]XREF!#REF!</definedName>
    <definedName name="XRefCopy2Row" hidden="1">[37]XREF!#REF!</definedName>
    <definedName name="XRefCopy3" localSheetId="1" hidden="1">#REF!</definedName>
    <definedName name="XRefCopy3" localSheetId="2" hidden="1">#REF!</definedName>
    <definedName name="XRefCopy3" hidden="1">#REF!</definedName>
    <definedName name="XRefCopy30" localSheetId="1" hidden="1">#REF!</definedName>
    <definedName name="XRefCopy30" localSheetId="2" hidden="1">#REF!</definedName>
    <definedName name="XRefCopy30" hidden="1">#REF!</definedName>
    <definedName name="XRefCopy30Row" localSheetId="1" hidden="1">#REF!</definedName>
    <definedName name="XRefCopy30Row" localSheetId="2" hidden="1">#REF!</definedName>
    <definedName name="XRefCopy30Row" hidden="1">#REF!</definedName>
    <definedName name="XRefCopy31" localSheetId="1" hidden="1">#REF!</definedName>
    <definedName name="XRefCopy31" localSheetId="2" hidden="1">#REF!</definedName>
    <definedName name="XRefCopy31" hidden="1">#REF!</definedName>
    <definedName name="XRefCopy31Row" localSheetId="1" hidden="1">#REF!</definedName>
    <definedName name="XRefCopy31Row" localSheetId="2" hidden="1">#REF!</definedName>
    <definedName name="XRefCopy31Row" hidden="1">#REF!</definedName>
    <definedName name="XRefCopy32" localSheetId="1" hidden="1">'[34]Prueba agosto 2008'!#REF!</definedName>
    <definedName name="XRefCopy32" localSheetId="2" hidden="1">'[34]Prueba agosto 2008'!#REF!</definedName>
    <definedName name="XRefCopy32" hidden="1">'[34]Prueba agosto 2008'!#REF!</definedName>
    <definedName name="XRefCopy32Row" localSheetId="1" hidden="1">#REF!</definedName>
    <definedName name="XRefCopy32Row" localSheetId="2" hidden="1">#REF!</definedName>
    <definedName name="XRefCopy32Row" hidden="1">#REF!</definedName>
    <definedName name="XRefCopy33" localSheetId="1" hidden="1">'[35]Notas Débito'!#REF!</definedName>
    <definedName name="XRefCopy33" localSheetId="2" hidden="1">'[35]Notas Débito'!#REF!</definedName>
    <definedName name="XRefCopy33" hidden="1">'[35]Notas Débito'!#REF!</definedName>
    <definedName name="XRefCopy33Row" localSheetId="1" hidden="1">#REF!</definedName>
    <definedName name="XRefCopy33Row" localSheetId="2" hidden="1">#REF!</definedName>
    <definedName name="XRefCopy33Row" hidden="1">#REF!</definedName>
    <definedName name="XRefCopy34" localSheetId="1" hidden="1">'[34]Prueba agosto 2008'!#REF!</definedName>
    <definedName name="XRefCopy34" localSheetId="2" hidden="1">'[34]Prueba agosto 2008'!#REF!</definedName>
    <definedName name="XRefCopy34" hidden="1">'[34]Prueba agosto 2008'!#REF!</definedName>
    <definedName name="XRefCopy34Row" localSheetId="1" hidden="1">#REF!</definedName>
    <definedName name="XRefCopy34Row" localSheetId="2" hidden="1">#REF!</definedName>
    <definedName name="XRefCopy34Row" hidden="1">#REF!</definedName>
    <definedName name="XRefCopy35" localSheetId="1" hidden="1">'[34]Prueba agosto 2008'!#REF!</definedName>
    <definedName name="XRefCopy35" localSheetId="2" hidden="1">'[34]Prueba agosto 2008'!#REF!</definedName>
    <definedName name="XRefCopy35" hidden="1">'[34]Prueba agosto 2008'!#REF!</definedName>
    <definedName name="XRefCopy35Row" localSheetId="1" hidden="1">#REF!</definedName>
    <definedName name="XRefCopy35Row" localSheetId="2" hidden="1">#REF!</definedName>
    <definedName name="XRefCopy35Row" hidden="1">#REF!</definedName>
    <definedName name="XRefCopy36" localSheetId="1" hidden="1">'[34]Prueba agosto 2008'!#REF!</definedName>
    <definedName name="XRefCopy36" localSheetId="2" hidden="1">'[34]Prueba agosto 2008'!#REF!</definedName>
    <definedName name="XRefCopy36" hidden="1">'[34]Prueba agosto 2008'!#REF!</definedName>
    <definedName name="XRefCopy36Row" localSheetId="1" hidden="1">#REF!</definedName>
    <definedName name="XRefCopy36Row" localSheetId="2" hidden="1">#REF!</definedName>
    <definedName name="XRefCopy36Row" hidden="1">#REF!</definedName>
    <definedName name="XRefCopy37" localSheetId="1" hidden="1">'[34]Prueba agosto 2008'!#REF!</definedName>
    <definedName name="XRefCopy37" localSheetId="2" hidden="1">'[34]Prueba agosto 2008'!#REF!</definedName>
    <definedName name="XRefCopy37" hidden="1">'[34]Prueba agosto 2008'!#REF!</definedName>
    <definedName name="XRefCopy37Row" localSheetId="1" hidden="1">#REF!</definedName>
    <definedName name="XRefCopy37Row" localSheetId="2" hidden="1">#REF!</definedName>
    <definedName name="XRefCopy37Row" hidden="1">#REF!</definedName>
    <definedName name="XRefCopy38" localSheetId="1" hidden="1">#REF!</definedName>
    <definedName name="XRefCopy38" localSheetId="2" hidden="1">#REF!</definedName>
    <definedName name="XRefCopy38" hidden="1">#REF!</definedName>
    <definedName name="XRefCopy38Row" localSheetId="1" hidden="1">#REF!</definedName>
    <definedName name="XRefCopy38Row" localSheetId="2" hidden="1">#REF!</definedName>
    <definedName name="XRefCopy38Row" hidden="1">#REF!</definedName>
    <definedName name="XRefCopy39" localSheetId="1" hidden="1">'[34]Prueba agosto 2008'!#REF!</definedName>
    <definedName name="XRefCopy39" localSheetId="2" hidden="1">'[34]Prueba agosto 2008'!#REF!</definedName>
    <definedName name="XRefCopy39" hidden="1">'[34]Prueba agosto 2008'!#REF!</definedName>
    <definedName name="XRefCopy39Row" localSheetId="1" hidden="1">#REF!</definedName>
    <definedName name="XRefCopy39Row" localSheetId="2" hidden="1">#REF!</definedName>
    <definedName name="XRefCopy39Row" hidden="1">#REF!</definedName>
    <definedName name="XRefCopy3Row" localSheetId="1" hidden="1">#REF!</definedName>
    <definedName name="XRefCopy3Row" localSheetId="2" hidden="1">#REF!</definedName>
    <definedName name="XRefCopy3Row" hidden="1">#REF!</definedName>
    <definedName name="XRefCopy4" localSheetId="1" hidden="1">#REF!</definedName>
    <definedName name="XRefCopy4" localSheetId="2" hidden="1">#REF!</definedName>
    <definedName name="XRefCopy4" hidden="1">#REF!</definedName>
    <definedName name="XRefCopy40" localSheetId="1" hidden="1">'[34]Prueba agosto 2008'!#REF!</definedName>
    <definedName name="XRefCopy40" localSheetId="2" hidden="1">'[34]Prueba agosto 2008'!#REF!</definedName>
    <definedName name="XRefCopy40" hidden="1">'[34]Prueba agosto 2008'!#REF!</definedName>
    <definedName name="XRefCopy40Row" localSheetId="1" hidden="1">#REF!</definedName>
    <definedName name="XRefCopy40Row" localSheetId="2" hidden="1">#REF!</definedName>
    <definedName name="XRefCopy40Row" hidden="1">#REF!</definedName>
    <definedName name="XRefCopy41" localSheetId="1" hidden="1">'[34]Prueba agosto 2008'!#REF!</definedName>
    <definedName name="XRefCopy41" localSheetId="2" hidden="1">'[34]Prueba agosto 2008'!#REF!</definedName>
    <definedName name="XRefCopy41" hidden="1">'[34]Prueba agosto 2008'!#REF!</definedName>
    <definedName name="XRefCopy41Row" localSheetId="1" hidden="1">#REF!</definedName>
    <definedName name="XRefCopy41Row" localSheetId="2" hidden="1">#REF!</definedName>
    <definedName name="XRefCopy41Row" hidden="1">#REF!</definedName>
    <definedName name="XRefCopy42" localSheetId="1" hidden="1">'[34]Prueba agosto 2008'!#REF!</definedName>
    <definedName name="XRefCopy42" localSheetId="2" hidden="1">'[34]Prueba agosto 2008'!#REF!</definedName>
    <definedName name="XRefCopy42" hidden="1">'[34]Prueba agosto 2008'!#REF!</definedName>
    <definedName name="XRefCopy42Row" localSheetId="1" hidden="1">#REF!</definedName>
    <definedName name="XRefCopy42Row" localSheetId="2" hidden="1">#REF!</definedName>
    <definedName name="XRefCopy42Row" hidden="1">#REF!</definedName>
    <definedName name="XRefCopy43" localSheetId="1" hidden="1">'[35]Notas Débito'!#REF!</definedName>
    <definedName name="XRefCopy43" localSheetId="2" hidden="1">'[35]Notas Débito'!#REF!</definedName>
    <definedName name="XRefCopy43" hidden="1">'[35]Notas Débito'!#REF!</definedName>
    <definedName name="XRefCopy43Row" localSheetId="1" hidden="1">#REF!</definedName>
    <definedName name="XRefCopy43Row" localSheetId="2" hidden="1">#REF!</definedName>
    <definedName name="XRefCopy43Row" hidden="1">#REF!</definedName>
    <definedName name="XRefCopy44" localSheetId="1" hidden="1">'[34]Prueba agosto 2008'!#REF!</definedName>
    <definedName name="XRefCopy44" localSheetId="2" hidden="1">'[34]Prueba agosto 2008'!#REF!</definedName>
    <definedName name="XRefCopy44" hidden="1">'[34]Prueba agosto 2008'!#REF!</definedName>
    <definedName name="XRefCopy44Row" localSheetId="1" hidden="1">#REF!</definedName>
    <definedName name="XRefCopy44Row" localSheetId="2" hidden="1">#REF!</definedName>
    <definedName name="XRefCopy44Row" hidden="1">#REF!</definedName>
    <definedName name="XRefCopy45" localSheetId="1" hidden="1">'[34]Prueba agosto 2008'!#REF!</definedName>
    <definedName name="XRefCopy45" localSheetId="2" hidden="1">'[34]Prueba agosto 2008'!#REF!</definedName>
    <definedName name="XRefCopy45" hidden="1">'[34]Prueba agosto 2008'!#REF!</definedName>
    <definedName name="XRefCopy45Row" localSheetId="1" hidden="1">#REF!</definedName>
    <definedName name="XRefCopy45Row" localSheetId="2" hidden="1">#REF!</definedName>
    <definedName name="XRefCopy45Row" hidden="1">#REF!</definedName>
    <definedName name="XRefCopy46" localSheetId="1" hidden="1">'[34]Prueba agosto 2008'!#REF!</definedName>
    <definedName name="XRefCopy46" localSheetId="2" hidden="1">'[34]Prueba agosto 2008'!#REF!</definedName>
    <definedName name="XRefCopy46" hidden="1">'[34]Prueba agosto 2008'!#REF!</definedName>
    <definedName name="XRefCopy46Row" localSheetId="1" hidden="1">#REF!</definedName>
    <definedName name="XRefCopy46Row" localSheetId="2" hidden="1">#REF!</definedName>
    <definedName name="XRefCopy46Row" hidden="1">#REF!</definedName>
    <definedName name="XRefCopy47" localSheetId="1" hidden="1">'[34]Prueba agosto 2008'!#REF!</definedName>
    <definedName name="XRefCopy47" localSheetId="2" hidden="1">'[34]Prueba agosto 2008'!#REF!</definedName>
    <definedName name="XRefCopy47" hidden="1">'[34]Prueba agosto 2008'!#REF!</definedName>
    <definedName name="XRefCopy47Row" localSheetId="1" hidden="1">#REF!</definedName>
    <definedName name="XRefCopy47Row" localSheetId="2" hidden="1">#REF!</definedName>
    <definedName name="XRefCopy47Row" hidden="1">#REF!</definedName>
    <definedName name="XRefCopy48" localSheetId="1" hidden="1">'[34]Prueba agosto 2008'!#REF!</definedName>
    <definedName name="XRefCopy48" localSheetId="2" hidden="1">'[34]Prueba agosto 2008'!#REF!</definedName>
    <definedName name="XRefCopy48" hidden="1">'[34]Prueba agosto 2008'!#REF!</definedName>
    <definedName name="XRefCopy48Row" localSheetId="1" hidden="1">#REF!</definedName>
    <definedName name="XRefCopy48Row" localSheetId="2" hidden="1">#REF!</definedName>
    <definedName name="XRefCopy48Row" hidden="1">#REF!</definedName>
    <definedName name="XRefCopy49" localSheetId="1" hidden="1">'[34]Prueba agosto 2008'!#REF!</definedName>
    <definedName name="XRefCopy49" localSheetId="2" hidden="1">'[34]Prueba agosto 2008'!#REF!</definedName>
    <definedName name="XRefCopy49" hidden="1">'[34]Prueba agosto 2008'!#REF!</definedName>
    <definedName name="XRefCopy49Row" localSheetId="1" hidden="1">#REF!</definedName>
    <definedName name="XRefCopy49Row" localSheetId="2" hidden="1">#REF!</definedName>
    <definedName name="XRefCopy49Row" hidden="1">#REF!</definedName>
    <definedName name="XRefCopy4Row" localSheetId="1" hidden="1">#REF!</definedName>
    <definedName name="XRefCopy4Row" localSheetId="2" hidden="1">#REF!</definedName>
    <definedName name="XRefCopy4Row" hidden="1">#REF!</definedName>
    <definedName name="XRefCopy5" localSheetId="1" hidden="1">#REF!</definedName>
    <definedName name="XRefCopy5" localSheetId="2" hidden="1">#REF!</definedName>
    <definedName name="XRefCopy5" hidden="1">#REF!</definedName>
    <definedName name="XRefCopy50" localSheetId="1" hidden="1">'[34]Prueba agosto 2008'!#REF!</definedName>
    <definedName name="XRefCopy50" localSheetId="2" hidden="1">'[34]Prueba agosto 2008'!#REF!</definedName>
    <definedName name="XRefCopy50" hidden="1">'[34]Prueba agosto 2008'!#REF!</definedName>
    <definedName name="XRefCopy50Row" localSheetId="1" hidden="1">#REF!</definedName>
    <definedName name="XRefCopy50Row" localSheetId="2" hidden="1">#REF!</definedName>
    <definedName name="XRefCopy50Row" hidden="1">#REF!</definedName>
    <definedName name="XRefCopy51" localSheetId="1" hidden="1">'[34]Prueba agosto 2008'!#REF!</definedName>
    <definedName name="XRefCopy51" localSheetId="2" hidden="1">'[34]Prueba agosto 2008'!#REF!</definedName>
    <definedName name="XRefCopy51" hidden="1">'[34]Prueba agosto 2008'!#REF!</definedName>
    <definedName name="XRefCopy51Row" localSheetId="1" hidden="1">#REF!</definedName>
    <definedName name="XRefCopy51Row" localSheetId="2" hidden="1">#REF!</definedName>
    <definedName name="XRefCopy51Row" hidden="1">#REF!</definedName>
    <definedName name="XRefCopy52" localSheetId="1" hidden="1">'[34]Prueba agosto 2008'!#REF!</definedName>
    <definedName name="XRefCopy52" localSheetId="2" hidden="1">'[34]Prueba agosto 2008'!#REF!</definedName>
    <definedName name="XRefCopy52" hidden="1">'[34]Prueba agosto 2008'!#REF!</definedName>
    <definedName name="XRefCopy52Row" localSheetId="1" hidden="1">#REF!</definedName>
    <definedName name="XRefCopy52Row" localSheetId="2" hidden="1">#REF!</definedName>
    <definedName name="XRefCopy52Row" hidden="1">#REF!</definedName>
    <definedName name="XRefCopy53" localSheetId="1" hidden="1">'[34]Prueba agosto 2008'!#REF!</definedName>
    <definedName name="XRefCopy53" localSheetId="2" hidden="1">'[34]Prueba agosto 2008'!#REF!</definedName>
    <definedName name="XRefCopy53" hidden="1">'[34]Prueba agosto 2008'!#REF!</definedName>
    <definedName name="XRefCopy53Row" localSheetId="1" hidden="1">#REF!</definedName>
    <definedName name="XRefCopy53Row" localSheetId="2" hidden="1">#REF!</definedName>
    <definedName name="XRefCopy53Row" hidden="1">#REF!</definedName>
    <definedName name="XRefCopy54" localSheetId="1" hidden="1">'[34]Prueba agosto 2008'!#REF!</definedName>
    <definedName name="XRefCopy54" localSheetId="2" hidden="1">'[34]Prueba agosto 2008'!#REF!</definedName>
    <definedName name="XRefCopy54" hidden="1">'[34]Prueba agosto 2008'!#REF!</definedName>
    <definedName name="XRefCopy54Row" localSheetId="1" hidden="1">#REF!</definedName>
    <definedName name="XRefCopy54Row" localSheetId="2" hidden="1">#REF!</definedName>
    <definedName name="XRefCopy54Row" hidden="1">#REF!</definedName>
    <definedName name="XRefCopy55" localSheetId="1" hidden="1">'[34]Prueba agosto 2008'!#REF!</definedName>
    <definedName name="XRefCopy55" localSheetId="2" hidden="1">'[34]Prueba agosto 2008'!#REF!</definedName>
    <definedName name="XRefCopy55" hidden="1">'[34]Prueba agosto 2008'!#REF!</definedName>
    <definedName name="XRefCopy55Row" localSheetId="1" hidden="1">#REF!</definedName>
    <definedName name="XRefCopy55Row" localSheetId="2" hidden="1">#REF!</definedName>
    <definedName name="XRefCopy55Row" hidden="1">#REF!</definedName>
    <definedName name="XRefCopy56" localSheetId="1" hidden="1">'[34]Prueba agosto 2008'!#REF!</definedName>
    <definedName name="XRefCopy56" localSheetId="2" hidden="1">'[34]Prueba agosto 2008'!#REF!</definedName>
    <definedName name="XRefCopy56" hidden="1">'[34]Prueba agosto 2008'!#REF!</definedName>
    <definedName name="XRefCopy56Row" localSheetId="1" hidden="1">#REF!</definedName>
    <definedName name="XRefCopy56Row" localSheetId="2" hidden="1">#REF!</definedName>
    <definedName name="XRefCopy56Row" hidden="1">#REF!</definedName>
    <definedName name="XRefCopy57" localSheetId="1" hidden="1">'[34]Prueba agosto 2008'!#REF!</definedName>
    <definedName name="XRefCopy57" localSheetId="2" hidden="1">'[34]Prueba agosto 2008'!#REF!</definedName>
    <definedName name="XRefCopy57" hidden="1">'[34]Prueba agosto 2008'!#REF!</definedName>
    <definedName name="XRefCopy57Row" localSheetId="1" hidden="1">#REF!</definedName>
    <definedName name="XRefCopy57Row" localSheetId="2" hidden="1">#REF!</definedName>
    <definedName name="XRefCopy57Row" hidden="1">#REF!</definedName>
    <definedName name="XRefCopy58" localSheetId="1" hidden="1">'[34]Prueba agosto 2008'!#REF!</definedName>
    <definedName name="XRefCopy58" localSheetId="2" hidden="1">'[34]Prueba agosto 2008'!#REF!</definedName>
    <definedName name="XRefCopy58" hidden="1">'[34]Prueba agosto 2008'!#REF!</definedName>
    <definedName name="XRefCopy58Row" localSheetId="1" hidden="1">#REF!</definedName>
    <definedName name="XRefCopy58Row" localSheetId="2" hidden="1">#REF!</definedName>
    <definedName name="XRefCopy58Row" hidden="1">#REF!</definedName>
    <definedName name="XRefCopy59" localSheetId="1" hidden="1">'[34]Prueba agosto 2008'!#REF!</definedName>
    <definedName name="XRefCopy59" localSheetId="2" hidden="1">'[34]Prueba agosto 2008'!#REF!</definedName>
    <definedName name="XRefCopy59" hidden="1">'[34]Prueba agosto 2008'!#REF!</definedName>
    <definedName name="XRefCopy59Row" localSheetId="1" hidden="1">#REF!</definedName>
    <definedName name="XRefCopy59Row" localSheetId="2" hidden="1">#REF!</definedName>
    <definedName name="XRefCopy59Row" hidden="1">#REF!</definedName>
    <definedName name="XRefCopy5Row" localSheetId="1" hidden="1">[37]XREF!#REF!</definedName>
    <definedName name="XRefCopy5Row" localSheetId="2" hidden="1">[37]XREF!#REF!</definedName>
    <definedName name="XRefCopy5Row" hidden="1">[37]XREF!#REF!</definedName>
    <definedName name="XRefCopy6" localSheetId="1" hidden="1">#REF!</definedName>
    <definedName name="XRefCopy6" localSheetId="2" hidden="1">#REF!</definedName>
    <definedName name="XRefCopy6" hidden="1">#REF!</definedName>
    <definedName name="XRefCopy60" localSheetId="1" hidden="1">'[34]Prueba agosto 2008'!#REF!</definedName>
    <definedName name="XRefCopy60" localSheetId="2" hidden="1">'[34]Prueba agosto 2008'!#REF!</definedName>
    <definedName name="XRefCopy60" hidden="1">'[34]Prueba agosto 2008'!#REF!</definedName>
    <definedName name="XRefCopy60Row" localSheetId="1" hidden="1">#REF!</definedName>
    <definedName name="XRefCopy60Row" localSheetId="2" hidden="1">#REF!</definedName>
    <definedName name="XRefCopy60Row" hidden="1">#REF!</definedName>
    <definedName name="XRefCopy61" localSheetId="1" hidden="1">'[34]Prueba agosto 2008'!#REF!</definedName>
    <definedName name="XRefCopy61" localSheetId="2" hidden="1">'[34]Prueba agosto 2008'!#REF!</definedName>
    <definedName name="XRefCopy61" hidden="1">'[34]Prueba agosto 2008'!#REF!</definedName>
    <definedName name="XRefCopy61Row" localSheetId="1" hidden="1">#REF!</definedName>
    <definedName name="XRefCopy61Row" localSheetId="2" hidden="1">#REF!</definedName>
    <definedName name="XRefCopy61Row" hidden="1">#REF!</definedName>
    <definedName name="XRefCopy62" localSheetId="1" hidden="1">'[34]Prueba agosto 2008'!#REF!</definedName>
    <definedName name="XRefCopy62" localSheetId="2" hidden="1">'[34]Prueba agosto 2008'!#REF!</definedName>
    <definedName name="XRefCopy62" hidden="1">'[34]Prueba agosto 2008'!#REF!</definedName>
    <definedName name="XRefCopy62Row" localSheetId="1" hidden="1">#REF!</definedName>
    <definedName name="XRefCopy62Row" localSheetId="2" hidden="1">#REF!</definedName>
    <definedName name="XRefCopy62Row" hidden="1">#REF!</definedName>
    <definedName name="XRefCopy63" localSheetId="1" hidden="1">'[34]Prueba agosto 2008'!#REF!</definedName>
    <definedName name="XRefCopy63" localSheetId="2" hidden="1">'[34]Prueba agosto 2008'!#REF!</definedName>
    <definedName name="XRefCopy63" hidden="1">'[34]Prueba agosto 2008'!#REF!</definedName>
    <definedName name="XRefCopy63Row" localSheetId="1" hidden="1">#REF!</definedName>
    <definedName name="XRefCopy63Row" localSheetId="2" hidden="1">#REF!</definedName>
    <definedName name="XRefCopy63Row" hidden="1">#REF!</definedName>
    <definedName name="XRefCopy64" localSheetId="1" hidden="1">'[34]Prueba agosto 2008'!#REF!</definedName>
    <definedName name="XRefCopy64" localSheetId="2" hidden="1">'[34]Prueba agosto 2008'!#REF!</definedName>
    <definedName name="XRefCopy64" hidden="1">'[34]Prueba agosto 2008'!#REF!</definedName>
    <definedName name="XRefCopy64Row" localSheetId="1" hidden="1">#REF!</definedName>
    <definedName name="XRefCopy64Row" localSheetId="2" hidden="1">#REF!</definedName>
    <definedName name="XRefCopy64Row" hidden="1">#REF!</definedName>
    <definedName name="XRefCopy65" localSheetId="1" hidden="1">'[34]Prueba agosto 2008'!#REF!</definedName>
    <definedName name="XRefCopy65" localSheetId="2" hidden="1">'[34]Prueba agosto 2008'!#REF!</definedName>
    <definedName name="XRefCopy65" hidden="1">'[34]Prueba agosto 2008'!#REF!</definedName>
    <definedName name="XRefCopy65Row" localSheetId="1" hidden="1">#REF!</definedName>
    <definedName name="XRefCopy65Row" localSheetId="2" hidden="1">#REF!</definedName>
    <definedName name="XRefCopy65Row" hidden="1">#REF!</definedName>
    <definedName name="XRefCopy66" localSheetId="1" hidden="1">'[34]Prueba agosto 2008'!#REF!</definedName>
    <definedName name="XRefCopy66" localSheetId="2" hidden="1">'[34]Prueba agosto 2008'!#REF!</definedName>
    <definedName name="XRefCopy66" hidden="1">'[34]Prueba agosto 2008'!#REF!</definedName>
    <definedName name="XRefCopy66Row" localSheetId="1" hidden="1">#REF!</definedName>
    <definedName name="XRefCopy66Row" localSheetId="2" hidden="1">#REF!</definedName>
    <definedName name="XRefCopy66Row" hidden="1">#REF!</definedName>
    <definedName name="XRefCopy67" localSheetId="1" hidden="1">'[35]Notas Débito'!#REF!</definedName>
    <definedName name="XRefCopy67" localSheetId="2" hidden="1">'[35]Notas Débito'!#REF!</definedName>
    <definedName name="XRefCopy67" hidden="1">'[35]Notas Débito'!#REF!</definedName>
    <definedName name="XRefCopy67Row" localSheetId="1" hidden="1">#REF!</definedName>
    <definedName name="XRefCopy67Row" localSheetId="2" hidden="1">#REF!</definedName>
    <definedName name="XRefCopy67Row" hidden="1">#REF!</definedName>
    <definedName name="XRefCopy68" localSheetId="1" hidden="1">'[34]Prueba agosto 2008'!#REF!</definedName>
    <definedName name="XRefCopy68" localSheetId="2" hidden="1">'[34]Prueba agosto 2008'!#REF!</definedName>
    <definedName name="XRefCopy68" hidden="1">'[34]Prueba agosto 2008'!#REF!</definedName>
    <definedName name="XRefCopy68Row" localSheetId="1" hidden="1">#REF!</definedName>
    <definedName name="XRefCopy68Row" localSheetId="2" hidden="1">#REF!</definedName>
    <definedName name="XRefCopy68Row" hidden="1">#REF!</definedName>
    <definedName name="XRefCopy69" localSheetId="1" hidden="1">'[34]Prueba agosto 2008'!#REF!</definedName>
    <definedName name="XRefCopy69" localSheetId="2" hidden="1">'[34]Prueba agosto 2008'!#REF!</definedName>
    <definedName name="XRefCopy69" hidden="1">'[34]Prueba agosto 2008'!#REF!</definedName>
    <definedName name="XRefCopy69Row" localSheetId="1" hidden="1">#REF!</definedName>
    <definedName name="XRefCopy69Row" localSheetId="2" hidden="1">#REF!</definedName>
    <definedName name="XRefCopy69Row" hidden="1">#REF!</definedName>
    <definedName name="XRefCopy6Row" localSheetId="1" hidden="1">#REF!</definedName>
    <definedName name="XRefCopy6Row" localSheetId="2" hidden="1">#REF!</definedName>
    <definedName name="XRefCopy6Row" hidden="1">#REF!</definedName>
    <definedName name="XRefCopy7" localSheetId="1" hidden="1">#REF!</definedName>
    <definedName name="XRefCopy7" localSheetId="2" hidden="1">#REF!</definedName>
    <definedName name="XRefCopy7" hidden="1">#REF!</definedName>
    <definedName name="XRefCopy70" localSheetId="1" hidden="1">'[34]Prueba agosto 2008'!#REF!</definedName>
    <definedName name="XRefCopy70" localSheetId="2" hidden="1">'[34]Prueba agosto 2008'!#REF!</definedName>
    <definedName name="XRefCopy70" hidden="1">'[34]Prueba agosto 2008'!#REF!</definedName>
    <definedName name="XRefCopy70Row" localSheetId="1" hidden="1">#REF!</definedName>
    <definedName name="XRefCopy70Row" localSheetId="2" hidden="1">#REF!</definedName>
    <definedName name="XRefCopy70Row" hidden="1">#REF!</definedName>
    <definedName name="XRefCopy71" localSheetId="1" hidden="1">'[34]Prueba agosto 2008'!#REF!</definedName>
    <definedName name="XRefCopy71" localSheetId="2" hidden="1">'[34]Prueba agosto 2008'!#REF!</definedName>
    <definedName name="XRefCopy71" hidden="1">'[34]Prueba agosto 2008'!#REF!</definedName>
    <definedName name="XRefCopy71Row" localSheetId="1" hidden="1">#REF!</definedName>
    <definedName name="XRefCopy71Row" localSheetId="2" hidden="1">#REF!</definedName>
    <definedName name="XRefCopy71Row" hidden="1">#REF!</definedName>
    <definedName name="XRefCopy72" localSheetId="1" hidden="1">'[34]Prueba agosto 2008'!#REF!</definedName>
    <definedName name="XRefCopy72" localSheetId="2" hidden="1">'[34]Prueba agosto 2008'!#REF!</definedName>
    <definedName name="XRefCopy72" hidden="1">'[34]Prueba agosto 2008'!#REF!</definedName>
    <definedName name="XRefCopy72Row" localSheetId="1" hidden="1">#REF!</definedName>
    <definedName name="XRefCopy72Row" localSheetId="2" hidden="1">#REF!</definedName>
    <definedName name="XRefCopy72Row" hidden="1">#REF!</definedName>
    <definedName name="XRefCopy73" localSheetId="1" hidden="1">'[34]Prueba agosto 2008'!#REF!</definedName>
    <definedName name="XRefCopy73" localSheetId="2" hidden="1">'[34]Prueba agosto 2008'!#REF!</definedName>
    <definedName name="XRefCopy73" hidden="1">'[34]Prueba agosto 2008'!#REF!</definedName>
    <definedName name="XRefCopy73Row" localSheetId="1" hidden="1">#REF!</definedName>
    <definedName name="XRefCopy73Row" localSheetId="2" hidden="1">#REF!</definedName>
    <definedName name="XRefCopy73Row" hidden="1">#REF!</definedName>
    <definedName name="XRefCopy74" localSheetId="1" hidden="1">'[34]Prueba agosto 2008'!#REF!</definedName>
    <definedName name="XRefCopy74" localSheetId="2" hidden="1">'[34]Prueba agosto 2008'!#REF!</definedName>
    <definedName name="XRefCopy74" hidden="1">'[34]Prueba agosto 2008'!#REF!</definedName>
    <definedName name="XRefCopy74Row" localSheetId="1" hidden="1">#REF!</definedName>
    <definedName name="XRefCopy74Row" localSheetId="2" hidden="1">#REF!</definedName>
    <definedName name="XRefCopy74Row" hidden="1">#REF!</definedName>
    <definedName name="XRefCopy75" localSheetId="1" hidden="1">'[34]Prueba agosto 2008'!#REF!</definedName>
    <definedName name="XRefCopy75" localSheetId="2" hidden="1">'[34]Prueba agosto 2008'!#REF!</definedName>
    <definedName name="XRefCopy75" hidden="1">'[34]Prueba agosto 2008'!#REF!</definedName>
    <definedName name="XRefCopy75Row" localSheetId="1" hidden="1">#REF!</definedName>
    <definedName name="XRefCopy75Row" localSheetId="2" hidden="1">#REF!</definedName>
    <definedName name="XRefCopy75Row" hidden="1">#REF!</definedName>
    <definedName name="XRefCopy76" localSheetId="1" hidden="1">'[34]Prueba agosto 2008'!#REF!</definedName>
    <definedName name="XRefCopy76" localSheetId="2" hidden="1">'[34]Prueba agosto 2008'!#REF!</definedName>
    <definedName name="XRefCopy76" hidden="1">'[34]Prueba agosto 2008'!#REF!</definedName>
    <definedName name="XRefCopy76Row" localSheetId="1" hidden="1">#REF!</definedName>
    <definedName name="XRefCopy76Row" localSheetId="2" hidden="1">#REF!</definedName>
    <definedName name="XRefCopy76Row" hidden="1">#REF!</definedName>
    <definedName name="XRefCopy77" localSheetId="1" hidden="1">'[34]Prueba agosto 2008'!#REF!</definedName>
    <definedName name="XRefCopy77" localSheetId="2" hidden="1">'[34]Prueba agosto 2008'!#REF!</definedName>
    <definedName name="XRefCopy77" hidden="1">'[34]Prueba agosto 2008'!#REF!</definedName>
    <definedName name="XRefCopy77Row" localSheetId="1" hidden="1">#REF!</definedName>
    <definedName name="XRefCopy77Row" localSheetId="2" hidden="1">#REF!</definedName>
    <definedName name="XRefCopy77Row" hidden="1">#REF!</definedName>
    <definedName name="XRefCopy78" localSheetId="1" hidden="1">'[34]Prueba agosto 2008'!#REF!</definedName>
    <definedName name="XRefCopy78" localSheetId="2" hidden="1">'[34]Prueba agosto 2008'!#REF!</definedName>
    <definedName name="XRefCopy78" hidden="1">'[34]Prueba agosto 2008'!#REF!</definedName>
    <definedName name="XRefCopy78Row" localSheetId="1" hidden="1">#REF!</definedName>
    <definedName name="XRefCopy78Row" localSheetId="2" hidden="1">#REF!</definedName>
    <definedName name="XRefCopy78Row" hidden="1">#REF!</definedName>
    <definedName name="XRefCopy79" localSheetId="1" hidden="1">'[34]Prueba agosto 2008'!#REF!</definedName>
    <definedName name="XRefCopy79" localSheetId="2" hidden="1">'[34]Prueba agosto 2008'!#REF!</definedName>
    <definedName name="XRefCopy79" hidden="1">'[34]Prueba agosto 2008'!#REF!</definedName>
    <definedName name="XRefCopy79Row" localSheetId="1" hidden="1">#REF!</definedName>
    <definedName name="XRefCopy79Row" localSheetId="2" hidden="1">#REF!</definedName>
    <definedName name="XRefCopy79Row" hidden="1">#REF!</definedName>
    <definedName name="XRefCopy7Row" localSheetId="1" hidden="1">#REF!</definedName>
    <definedName name="XRefCopy7Row" localSheetId="2" hidden="1">#REF!</definedName>
    <definedName name="XRefCopy7Row" hidden="1">#REF!</definedName>
    <definedName name="XRefCopy8" localSheetId="1" hidden="1">#REF!</definedName>
    <definedName name="XRefCopy8" localSheetId="2" hidden="1">#REF!</definedName>
    <definedName name="XRefCopy8" hidden="1">#REF!</definedName>
    <definedName name="XRefCopy80" localSheetId="1" hidden="1">'[34]Prueba agosto 2008'!#REF!</definedName>
    <definedName name="XRefCopy80" localSheetId="2" hidden="1">'[34]Prueba agosto 2008'!#REF!</definedName>
    <definedName name="XRefCopy80" hidden="1">'[34]Prueba agosto 2008'!#REF!</definedName>
    <definedName name="XRefCopy80Row" localSheetId="1" hidden="1">#REF!</definedName>
    <definedName name="XRefCopy80Row" localSheetId="2" hidden="1">#REF!</definedName>
    <definedName name="XRefCopy80Row" hidden="1">#REF!</definedName>
    <definedName name="XRefCopy81" localSheetId="1" hidden="1">'[34]Prueba agosto 2008'!#REF!</definedName>
    <definedName name="XRefCopy81" localSheetId="2" hidden="1">'[34]Prueba agosto 2008'!#REF!</definedName>
    <definedName name="XRefCopy81" hidden="1">'[34]Prueba agosto 2008'!#REF!</definedName>
    <definedName name="XRefCopy81Row" localSheetId="1" hidden="1">#REF!</definedName>
    <definedName name="XRefCopy81Row" localSheetId="2" hidden="1">#REF!</definedName>
    <definedName name="XRefCopy81Row" hidden="1">#REF!</definedName>
    <definedName name="XRefCopy82" localSheetId="1" hidden="1">'[34]Prueba agosto 2008'!#REF!</definedName>
    <definedName name="XRefCopy82" localSheetId="2" hidden="1">'[34]Prueba agosto 2008'!#REF!</definedName>
    <definedName name="XRefCopy82" hidden="1">'[34]Prueba agosto 2008'!#REF!</definedName>
    <definedName name="XRefCopy82Row" localSheetId="1" hidden="1">#REF!</definedName>
    <definedName name="XRefCopy82Row" localSheetId="2" hidden="1">#REF!</definedName>
    <definedName name="XRefCopy82Row" hidden="1">#REF!</definedName>
    <definedName name="XRefCopy83" localSheetId="1" hidden="1">'[34]Prueba agosto 2008'!#REF!</definedName>
    <definedName name="XRefCopy83" localSheetId="2" hidden="1">'[34]Prueba agosto 2008'!#REF!</definedName>
    <definedName name="XRefCopy83" hidden="1">'[34]Prueba agosto 2008'!#REF!</definedName>
    <definedName name="XRefCopy83Row" localSheetId="1" hidden="1">#REF!</definedName>
    <definedName name="XRefCopy83Row" localSheetId="2" hidden="1">#REF!</definedName>
    <definedName name="XRefCopy83Row" hidden="1">#REF!</definedName>
    <definedName name="XRefCopy84" localSheetId="1" hidden="1">'[34]Prueba agosto 2008'!#REF!</definedName>
    <definedName name="XRefCopy84" localSheetId="2" hidden="1">'[34]Prueba agosto 2008'!#REF!</definedName>
    <definedName name="XRefCopy84" hidden="1">'[34]Prueba agosto 2008'!#REF!</definedName>
    <definedName name="XRefCopy84Row" localSheetId="1" hidden="1">#REF!</definedName>
    <definedName name="XRefCopy84Row" localSheetId="2" hidden="1">#REF!</definedName>
    <definedName name="XRefCopy84Row" hidden="1">#REF!</definedName>
    <definedName name="XRefCopy85" localSheetId="1" hidden="1">'[34]Prueba agosto 2008'!#REF!</definedName>
    <definedName name="XRefCopy85" localSheetId="2" hidden="1">'[34]Prueba agosto 2008'!#REF!</definedName>
    <definedName name="XRefCopy85" hidden="1">'[34]Prueba agosto 2008'!#REF!</definedName>
    <definedName name="XRefCopy85Row" localSheetId="1" hidden="1">#REF!</definedName>
    <definedName name="XRefCopy85Row" localSheetId="2" hidden="1">#REF!</definedName>
    <definedName name="XRefCopy85Row" hidden="1">#REF!</definedName>
    <definedName name="XRefCopy86" localSheetId="1" hidden="1">'[35]Notas Débito'!#REF!</definedName>
    <definedName name="XRefCopy86" localSheetId="2" hidden="1">'[35]Notas Débito'!#REF!</definedName>
    <definedName name="XRefCopy86" hidden="1">'[35]Notas Débito'!#REF!</definedName>
    <definedName name="XRefCopy86Row" localSheetId="1" hidden="1">#REF!</definedName>
    <definedName name="XRefCopy86Row" localSheetId="2" hidden="1">#REF!</definedName>
    <definedName name="XRefCopy86Row" hidden="1">#REF!</definedName>
    <definedName name="XRefCopy87" localSheetId="1" hidden="1">#REF!</definedName>
    <definedName name="XRefCopy87" localSheetId="2" hidden="1">#REF!</definedName>
    <definedName name="XRefCopy87" hidden="1">#REF!</definedName>
    <definedName name="XRefCopy87Row" localSheetId="1" hidden="1">#REF!</definedName>
    <definedName name="XRefCopy87Row" localSheetId="2" hidden="1">#REF!</definedName>
    <definedName name="XRefCopy87Row" hidden="1">#REF!</definedName>
    <definedName name="XRefCopy88" localSheetId="1" hidden="1">[35]Cheques!#REF!</definedName>
    <definedName name="XRefCopy88" localSheetId="2" hidden="1">[35]Cheques!#REF!</definedName>
    <definedName name="XRefCopy88" hidden="1">[35]Cheques!#REF!</definedName>
    <definedName name="XRefCopy88Row" localSheetId="1" hidden="1">#REF!</definedName>
    <definedName name="XRefCopy88Row" localSheetId="2" hidden="1">#REF!</definedName>
    <definedName name="XRefCopy88Row" hidden="1">#REF!</definedName>
    <definedName name="XRefCopy89" localSheetId="1" hidden="1">#REF!</definedName>
    <definedName name="XRefCopy89" localSheetId="2" hidden="1">#REF!</definedName>
    <definedName name="XRefCopy89" hidden="1">#REF!</definedName>
    <definedName name="XRefCopy89Row" localSheetId="1" hidden="1">#REF!</definedName>
    <definedName name="XRefCopy89Row" localSheetId="2" hidden="1">#REF!</definedName>
    <definedName name="XRefCopy89Row" hidden="1">#REF!</definedName>
    <definedName name="XRefCopy8Row" localSheetId="1" hidden="1">#REF!</definedName>
    <definedName name="XRefCopy8Row" localSheetId="2" hidden="1">#REF!</definedName>
    <definedName name="XRefCopy8Row" hidden="1">#REF!</definedName>
    <definedName name="XRefCopy9" localSheetId="1" hidden="1">#REF!</definedName>
    <definedName name="XRefCopy9" localSheetId="2" hidden="1">#REF!</definedName>
    <definedName name="XRefCopy9" hidden="1">#REF!</definedName>
    <definedName name="XRefCopy90" localSheetId="1" hidden="1">#REF!</definedName>
    <definedName name="XRefCopy90" localSheetId="2" hidden="1">#REF!</definedName>
    <definedName name="XRefCopy90" hidden="1">#REF!</definedName>
    <definedName name="XRefCopy90Row" localSheetId="1" hidden="1">#REF!</definedName>
    <definedName name="XRefCopy90Row" localSheetId="2" hidden="1">#REF!</definedName>
    <definedName name="XRefCopy90Row" hidden="1">#REF!</definedName>
    <definedName name="XRefCopy91" localSheetId="1" hidden="1">#REF!</definedName>
    <definedName name="XRefCopy91" localSheetId="2" hidden="1">#REF!</definedName>
    <definedName name="XRefCopy91" hidden="1">#REF!</definedName>
    <definedName name="XRefCopy91Row" localSheetId="1" hidden="1">#REF!</definedName>
    <definedName name="XRefCopy91Row" localSheetId="2" hidden="1">#REF!</definedName>
    <definedName name="XRefCopy91Row" hidden="1">#REF!</definedName>
    <definedName name="XRefCopy92Row" localSheetId="1" hidden="1">#REF!</definedName>
    <definedName name="XRefCopy92Row" localSheetId="2" hidden="1">#REF!</definedName>
    <definedName name="XRefCopy92Row" hidden="1">#REF!</definedName>
    <definedName name="XRefCopy93" localSheetId="1" hidden="1">#REF!</definedName>
    <definedName name="XRefCopy93" localSheetId="2" hidden="1">#REF!</definedName>
    <definedName name="XRefCopy93" hidden="1">#REF!</definedName>
    <definedName name="XRefCopy93Row" localSheetId="1" hidden="1">#REF!</definedName>
    <definedName name="XRefCopy93Row" localSheetId="2" hidden="1">#REF!</definedName>
    <definedName name="XRefCopy93Row" hidden="1">#REF!</definedName>
    <definedName name="XRefCopy94" localSheetId="1" hidden="1">'[35]Nota Crédito'!#REF!</definedName>
    <definedName name="XRefCopy94" localSheetId="2" hidden="1">'[35]Nota Crédito'!#REF!</definedName>
    <definedName name="XRefCopy94" hidden="1">'[35]Nota Crédito'!#REF!</definedName>
    <definedName name="XRefCopy94Row" localSheetId="1" hidden="1">#REF!</definedName>
    <definedName name="XRefCopy94Row" localSheetId="2" hidden="1">#REF!</definedName>
    <definedName name="XRefCopy94Row" hidden="1">#REF!</definedName>
    <definedName name="XRefCopy95" localSheetId="1" hidden="1">#REF!</definedName>
    <definedName name="XRefCopy95" localSheetId="2" hidden="1">#REF!</definedName>
    <definedName name="XRefCopy95" hidden="1">#REF!</definedName>
    <definedName name="XRefCopy95Row" localSheetId="1" hidden="1">#REF!</definedName>
    <definedName name="XRefCopy95Row" localSheetId="2" hidden="1">#REF!</definedName>
    <definedName name="XRefCopy95Row" hidden="1">#REF!</definedName>
    <definedName name="XRefCopy96Row" localSheetId="1" hidden="1">#REF!</definedName>
    <definedName name="XRefCopy96Row" localSheetId="2" hidden="1">#REF!</definedName>
    <definedName name="XRefCopy96Row" hidden="1">#REF!</definedName>
    <definedName name="XRefCopy97" localSheetId="1" hidden="1">'[34]Prueba agosto 2008'!#REF!</definedName>
    <definedName name="XRefCopy97" localSheetId="2" hidden="1">'[34]Prueba agosto 2008'!#REF!</definedName>
    <definedName name="XRefCopy97" hidden="1">'[34]Prueba agosto 2008'!#REF!</definedName>
    <definedName name="XRefCopy97Row" localSheetId="1" hidden="1">#REF!</definedName>
    <definedName name="XRefCopy97Row" localSheetId="2" hidden="1">#REF!</definedName>
    <definedName name="XRefCopy97Row" hidden="1">#REF!</definedName>
    <definedName name="XRefCopy98" localSheetId="1" hidden="1">'[34]Prueba agosto 2008'!#REF!</definedName>
    <definedName name="XRefCopy98" localSheetId="2" hidden="1">'[34]Prueba agosto 2008'!#REF!</definedName>
    <definedName name="XRefCopy98" hidden="1">'[34]Prueba agosto 2008'!#REF!</definedName>
    <definedName name="XRefCopy98Row" localSheetId="1" hidden="1">#REF!</definedName>
    <definedName name="XRefCopy98Row" localSheetId="2" hidden="1">#REF!</definedName>
    <definedName name="XRefCopy98Row" hidden="1">#REF!</definedName>
    <definedName name="XRefCopy99" localSheetId="1" hidden="1">'[34]Prueba agosto 2008'!#REF!</definedName>
    <definedName name="XRefCopy99" localSheetId="2" hidden="1">'[34]Prueba agosto 2008'!#REF!</definedName>
    <definedName name="XRefCopy99" hidden="1">'[34]Prueba agosto 2008'!#REF!</definedName>
    <definedName name="XRefCopy99Row" localSheetId="1" hidden="1">#REF!</definedName>
    <definedName name="XRefCopy99Row" localSheetId="2" hidden="1">#REF!</definedName>
    <definedName name="XRefCopy99Row" hidden="1">#REF!</definedName>
    <definedName name="XRefCopy9Row" localSheetId="1" hidden="1">#REF!</definedName>
    <definedName name="XRefCopy9Row" localSheetId="2" hidden="1">#REF!</definedName>
    <definedName name="XRefCopy9Row" hidden="1">#REF!</definedName>
    <definedName name="XRefCopyRangeCount" hidden="1">1</definedName>
    <definedName name="XRefPaste1" localSheetId="1" hidden="1">#REF!</definedName>
    <definedName name="XRefPaste1" localSheetId="2" hidden="1">#REF!</definedName>
    <definedName name="XRefPaste1" hidden="1">#REF!</definedName>
    <definedName name="XRefPaste10" localSheetId="1" hidden="1">#REF!</definedName>
    <definedName name="XRefPaste10" localSheetId="2" hidden="1">#REF!</definedName>
    <definedName name="XRefPaste10" hidden="1">#REF!</definedName>
    <definedName name="XRefPaste10Row" localSheetId="1" hidden="1">#REF!</definedName>
    <definedName name="XRefPaste10Row" localSheetId="2" hidden="1">#REF!</definedName>
    <definedName name="XRefPaste10Row" hidden="1">#REF!</definedName>
    <definedName name="XRefPaste11" localSheetId="1" hidden="1">#REF!</definedName>
    <definedName name="XRefPaste11" localSheetId="2" hidden="1">#REF!</definedName>
    <definedName name="XRefPaste11" hidden="1">#REF!</definedName>
    <definedName name="XRefPaste11Row" localSheetId="1" hidden="1">#REF!</definedName>
    <definedName name="XRefPaste11Row" localSheetId="2" hidden="1">#REF!</definedName>
    <definedName name="XRefPaste11Row" hidden="1">#REF!</definedName>
    <definedName name="XRefPaste12" localSheetId="1" hidden="1">'[35]Notas Débito'!#REF!</definedName>
    <definedName name="XRefPaste12" localSheetId="2" hidden="1">'[35]Notas Débito'!#REF!</definedName>
    <definedName name="XRefPaste12" hidden="1">'[35]Notas Débito'!#REF!</definedName>
    <definedName name="XRefPaste12Row" localSheetId="1" hidden="1">#REF!</definedName>
    <definedName name="XRefPaste12Row" localSheetId="2" hidden="1">#REF!</definedName>
    <definedName name="XRefPaste12Row" hidden="1">#REF!</definedName>
    <definedName name="XRefPaste13" localSheetId="1" hidden="1">#REF!</definedName>
    <definedName name="XRefPaste13" localSheetId="2" hidden="1">#REF!</definedName>
    <definedName name="XRefPaste13" hidden="1">#REF!</definedName>
    <definedName name="XRefPaste13Row" localSheetId="1" hidden="1">#REF!</definedName>
    <definedName name="XRefPaste13Row" localSheetId="2" hidden="1">#REF!</definedName>
    <definedName name="XRefPaste13Row" hidden="1">#REF!</definedName>
    <definedName name="XRefPaste14" localSheetId="1" hidden="1">#REF!</definedName>
    <definedName name="XRefPaste14" localSheetId="2" hidden="1">#REF!</definedName>
    <definedName name="XRefPaste14" hidden="1">#REF!</definedName>
    <definedName name="XRefPaste14Row" localSheetId="1" hidden="1">#REF!</definedName>
    <definedName name="XRefPaste14Row" localSheetId="2" hidden="1">#REF!</definedName>
    <definedName name="XRefPaste14Row" hidden="1">#REF!</definedName>
    <definedName name="XRefPaste15" localSheetId="1" hidden="1">'[35]Nota Crédito'!#REF!</definedName>
    <definedName name="XRefPaste15" localSheetId="2" hidden="1">'[35]Nota Crédito'!#REF!</definedName>
    <definedName name="XRefPaste15" hidden="1">'[35]Nota Crédito'!#REF!</definedName>
    <definedName name="XRefPaste15Row" localSheetId="1" hidden="1">#REF!</definedName>
    <definedName name="XRefPaste15Row" localSheetId="2" hidden="1">#REF!</definedName>
    <definedName name="XRefPaste15Row" hidden="1">#REF!</definedName>
    <definedName name="XRefPaste16" localSheetId="1" hidden="1">#REF!</definedName>
    <definedName name="XRefPaste16" localSheetId="2" hidden="1">#REF!</definedName>
    <definedName name="XRefPaste16" hidden="1">#REF!</definedName>
    <definedName name="XRefPaste16Row" localSheetId="1" hidden="1">#REF!</definedName>
    <definedName name="XRefPaste16Row" localSheetId="2" hidden="1">#REF!</definedName>
    <definedName name="XRefPaste16Row" hidden="1">#REF!</definedName>
    <definedName name="XRefPaste17" localSheetId="1" hidden="1">#REF!</definedName>
    <definedName name="XRefPaste17" localSheetId="2" hidden="1">#REF!</definedName>
    <definedName name="XRefPaste17" hidden="1">#REF!</definedName>
    <definedName name="XRefPaste17Row" localSheetId="1" hidden="1">#REF!</definedName>
    <definedName name="XRefPaste17Row" localSheetId="2" hidden="1">#REF!</definedName>
    <definedName name="XRefPaste17Row" hidden="1">#REF!</definedName>
    <definedName name="XRefPaste18" localSheetId="1" hidden="1">#REF!</definedName>
    <definedName name="XRefPaste18" localSheetId="2" hidden="1">#REF!</definedName>
    <definedName name="XRefPaste18" hidden="1">#REF!</definedName>
    <definedName name="XRefPaste18Row" localSheetId="1" hidden="1">#REF!</definedName>
    <definedName name="XRefPaste18Row" localSheetId="2" hidden="1">#REF!</definedName>
    <definedName name="XRefPaste18Row" hidden="1">#REF!</definedName>
    <definedName name="XRefPaste19" localSheetId="1" hidden="1">#REF!</definedName>
    <definedName name="XRefPaste19" localSheetId="2" hidden="1">#REF!</definedName>
    <definedName name="XRefPaste19" hidden="1">#REF!</definedName>
    <definedName name="XRefPaste19Row" localSheetId="1" hidden="1">#REF!</definedName>
    <definedName name="XRefPaste19Row" localSheetId="2" hidden="1">#REF!</definedName>
    <definedName name="XRefPaste19Row" hidden="1">#REF!</definedName>
    <definedName name="XRefPaste1Row" localSheetId="1" hidden="1">#REF!</definedName>
    <definedName name="XRefPaste1Row" localSheetId="2" hidden="1">#REF!</definedName>
    <definedName name="XRefPaste1Row" hidden="1">#REF!</definedName>
    <definedName name="XRefPaste2" localSheetId="1" hidden="1">#REF!</definedName>
    <definedName name="XRefPaste2" localSheetId="2" hidden="1">#REF!</definedName>
    <definedName name="XRefPaste2" hidden="1">#REF!</definedName>
    <definedName name="XRefPaste20" localSheetId="1" hidden="1">#REF!</definedName>
    <definedName name="XRefPaste20" localSheetId="2" hidden="1">#REF!</definedName>
    <definedName name="XRefPaste20" hidden="1">#REF!</definedName>
    <definedName name="XRefPaste20Row" localSheetId="1" hidden="1">#REF!</definedName>
    <definedName name="XRefPaste20Row" localSheetId="2" hidden="1">#REF!</definedName>
    <definedName name="XRefPaste20Row" hidden="1">#REF!</definedName>
    <definedName name="XRefPaste21" localSheetId="1" hidden="1">[35]Cheques!#REF!</definedName>
    <definedName name="XRefPaste21" localSheetId="2" hidden="1">[35]Cheques!#REF!</definedName>
    <definedName name="XRefPaste21" hidden="1">[35]Cheques!#REF!</definedName>
    <definedName name="XRefPaste21Row" localSheetId="1" hidden="1">#REF!</definedName>
    <definedName name="XRefPaste21Row" localSheetId="2" hidden="1">#REF!</definedName>
    <definedName name="XRefPaste21Row" hidden="1">#REF!</definedName>
    <definedName name="XRefPaste22" localSheetId="1" hidden="1">#REF!</definedName>
    <definedName name="XRefPaste22" localSheetId="2" hidden="1">#REF!</definedName>
    <definedName name="XRefPaste22" hidden="1">#REF!</definedName>
    <definedName name="XRefPaste22Row" localSheetId="1" hidden="1">#REF!</definedName>
    <definedName name="XRefPaste22Row" localSheetId="2" hidden="1">#REF!</definedName>
    <definedName name="XRefPaste22Row" hidden="1">#REF!</definedName>
    <definedName name="XRefPaste23" localSheetId="1" hidden="1">'[34]Prueba agosto 2008'!#REF!</definedName>
    <definedName name="XRefPaste23" localSheetId="2" hidden="1">'[34]Prueba agosto 2008'!#REF!</definedName>
    <definedName name="XRefPaste23" hidden="1">'[34]Prueba agosto 2008'!#REF!</definedName>
    <definedName name="XRefPaste23Row" localSheetId="1" hidden="1">#REF!</definedName>
    <definedName name="XRefPaste23Row" localSheetId="2" hidden="1">#REF!</definedName>
    <definedName name="XRefPaste23Row" hidden="1">#REF!</definedName>
    <definedName name="XRefPaste24" localSheetId="1" hidden="1">'[35]Nota Crédito'!#REF!</definedName>
    <definedName name="XRefPaste24" localSheetId="2" hidden="1">'[35]Nota Crédito'!#REF!</definedName>
    <definedName name="XRefPaste24" hidden="1">'[35]Nota Crédito'!#REF!</definedName>
    <definedName name="XRefPaste24Row" localSheetId="1" hidden="1">#REF!</definedName>
    <definedName name="XRefPaste24Row" localSheetId="2" hidden="1">#REF!</definedName>
    <definedName name="XRefPaste24Row" hidden="1">#REF!</definedName>
    <definedName name="XRefPaste25" localSheetId="1" hidden="1">'[34]Prueba agosto 2008'!#REF!</definedName>
    <definedName name="XRefPaste25" localSheetId="2" hidden="1">'[34]Prueba agosto 2008'!#REF!</definedName>
    <definedName name="XRefPaste25" hidden="1">'[34]Prueba agosto 2008'!#REF!</definedName>
    <definedName name="XRefPaste25Row" localSheetId="1" hidden="1">#REF!</definedName>
    <definedName name="XRefPaste25Row" localSheetId="2" hidden="1">#REF!</definedName>
    <definedName name="XRefPaste25Row" hidden="1">#REF!</definedName>
    <definedName name="XRefPaste26" localSheetId="1" hidden="1">'[35]Notas Débito'!#REF!</definedName>
    <definedName name="XRefPaste26" localSheetId="2" hidden="1">'[35]Notas Débito'!#REF!</definedName>
    <definedName name="XRefPaste26" hidden="1">'[35]Notas Débito'!#REF!</definedName>
    <definedName name="XRefPaste26Row" localSheetId="1" hidden="1">#REF!</definedName>
    <definedName name="XRefPaste26Row" localSheetId="2" hidden="1">#REF!</definedName>
    <definedName name="XRefPaste26Row" hidden="1">#REF!</definedName>
    <definedName name="XRefPaste27" localSheetId="1" hidden="1">'[35]Notas Débito'!#REF!</definedName>
    <definedName name="XRefPaste27" localSheetId="2" hidden="1">'[35]Notas Débito'!#REF!</definedName>
    <definedName name="XRefPaste27" hidden="1">'[35]Notas Débito'!#REF!</definedName>
    <definedName name="XRefPaste27Row" localSheetId="1" hidden="1">#REF!</definedName>
    <definedName name="XRefPaste27Row" localSheetId="2" hidden="1">#REF!</definedName>
    <definedName name="XRefPaste27Row" hidden="1">#REF!</definedName>
    <definedName name="XRefPaste28" localSheetId="1" hidden="1">[35]Cheques!#REF!</definedName>
    <definedName name="XRefPaste28" localSheetId="2" hidden="1">[35]Cheques!#REF!</definedName>
    <definedName name="XRefPaste28" hidden="1">[35]Cheques!#REF!</definedName>
    <definedName name="XRefPaste28Row" localSheetId="1" hidden="1">#REF!</definedName>
    <definedName name="XRefPaste28Row" localSheetId="2" hidden="1">#REF!</definedName>
    <definedName name="XRefPaste28Row" hidden="1">#REF!</definedName>
    <definedName name="XRefPaste29" localSheetId="1" hidden="1">'[35]Nota Crédito'!#REF!</definedName>
    <definedName name="XRefPaste29" localSheetId="2" hidden="1">'[35]Nota Crédito'!#REF!</definedName>
    <definedName name="XRefPaste29" hidden="1">'[35]Nota Crédito'!#REF!</definedName>
    <definedName name="XRefPaste29Row" localSheetId="1" hidden="1">#REF!</definedName>
    <definedName name="XRefPaste29Row" localSheetId="2" hidden="1">#REF!</definedName>
    <definedName name="XRefPaste29Row" hidden="1">#REF!</definedName>
    <definedName name="XRefPaste2Row" localSheetId="1" hidden="1">#REF!</definedName>
    <definedName name="XRefPaste2Row" localSheetId="2" hidden="1">#REF!</definedName>
    <definedName name="XRefPaste2Row" hidden="1">#REF!</definedName>
    <definedName name="XRefPaste3" localSheetId="1" hidden="1">#REF!</definedName>
    <definedName name="XRefPaste3" localSheetId="2" hidden="1">#REF!</definedName>
    <definedName name="XRefPaste3" hidden="1">#REF!</definedName>
    <definedName name="XRefPaste30" localSheetId="1" hidden="1">'[34]Prueba agosto 2008'!#REF!</definedName>
    <definedName name="XRefPaste30" localSheetId="2" hidden="1">'[34]Prueba agosto 2008'!#REF!</definedName>
    <definedName name="XRefPaste30" hidden="1">'[34]Prueba agosto 2008'!#REF!</definedName>
    <definedName name="XRefPaste30Row" localSheetId="1" hidden="1">#REF!</definedName>
    <definedName name="XRefPaste30Row" localSheetId="2" hidden="1">#REF!</definedName>
    <definedName name="XRefPaste30Row" hidden="1">#REF!</definedName>
    <definedName name="XRefPaste31" localSheetId="1" hidden="1">'[35]Nota Crédito'!#REF!</definedName>
    <definedName name="XRefPaste31" localSheetId="2" hidden="1">'[35]Nota Crédito'!#REF!</definedName>
    <definedName name="XRefPaste31" hidden="1">'[35]Nota Crédito'!#REF!</definedName>
    <definedName name="XRefPaste31Row" localSheetId="1" hidden="1">#REF!</definedName>
    <definedName name="XRefPaste31Row" localSheetId="2" hidden="1">#REF!</definedName>
    <definedName name="XRefPaste31Row" hidden="1">#REF!</definedName>
    <definedName name="XRefPaste32" localSheetId="1" hidden="1">[35]Cheques!#REF!</definedName>
    <definedName name="XRefPaste32" localSheetId="2" hidden="1">[35]Cheques!#REF!</definedName>
    <definedName name="XRefPaste32" hidden="1">[35]Cheques!#REF!</definedName>
    <definedName name="XRefPaste32Row" localSheetId="1" hidden="1">#REF!</definedName>
    <definedName name="XRefPaste32Row" localSheetId="2" hidden="1">#REF!</definedName>
    <definedName name="XRefPaste32Row" hidden="1">#REF!</definedName>
    <definedName name="XRefPaste33" localSheetId="1" hidden="1">#REF!</definedName>
    <definedName name="XRefPaste33" localSheetId="2" hidden="1">#REF!</definedName>
    <definedName name="XRefPaste33" hidden="1">#REF!</definedName>
    <definedName name="XRefPaste33Row" localSheetId="1" hidden="1">#REF!</definedName>
    <definedName name="XRefPaste33Row" localSheetId="2" hidden="1">#REF!</definedName>
    <definedName name="XRefPaste33Row" hidden="1">#REF!</definedName>
    <definedName name="XRefPaste34" localSheetId="1" hidden="1">'[35]Nota Crédito'!#REF!</definedName>
    <definedName name="XRefPaste34" localSheetId="2" hidden="1">'[35]Nota Crédito'!#REF!</definedName>
    <definedName name="XRefPaste34" hidden="1">'[35]Nota Crédito'!#REF!</definedName>
    <definedName name="XRefPaste34Row" localSheetId="1" hidden="1">#REF!</definedName>
    <definedName name="XRefPaste34Row" localSheetId="2" hidden="1">#REF!</definedName>
    <definedName name="XRefPaste34Row" hidden="1">#REF!</definedName>
    <definedName name="XRefPaste35" localSheetId="1" hidden="1">'[34]Prueba agosto 2008'!#REF!</definedName>
    <definedName name="XRefPaste35" localSheetId="2" hidden="1">'[34]Prueba agosto 2008'!#REF!</definedName>
    <definedName name="XRefPaste35" hidden="1">'[34]Prueba agosto 2008'!#REF!</definedName>
    <definedName name="XRefPaste35Row" localSheetId="1" hidden="1">#REF!</definedName>
    <definedName name="XRefPaste35Row" localSheetId="2" hidden="1">#REF!</definedName>
    <definedName name="XRefPaste35Row" hidden="1">#REF!</definedName>
    <definedName name="XRefPaste36" localSheetId="1" hidden="1">'[35]Notas Débito'!#REF!</definedName>
    <definedName name="XRefPaste36" localSheetId="2" hidden="1">'[35]Notas Débito'!#REF!</definedName>
    <definedName name="XRefPaste36" hidden="1">'[35]Notas Débito'!#REF!</definedName>
    <definedName name="XRefPaste36Row" localSheetId="1" hidden="1">#REF!</definedName>
    <definedName name="XRefPaste36Row" localSheetId="2" hidden="1">#REF!</definedName>
    <definedName name="XRefPaste36Row" hidden="1">#REF!</definedName>
    <definedName name="XRefPaste37" localSheetId="1" hidden="1">#REF!</definedName>
    <definedName name="XRefPaste37" localSheetId="2" hidden="1">#REF!</definedName>
    <definedName name="XRefPaste37" hidden="1">#REF!</definedName>
    <definedName name="XRefPaste37Row" localSheetId="1" hidden="1">#REF!</definedName>
    <definedName name="XRefPaste37Row" localSheetId="2" hidden="1">#REF!</definedName>
    <definedName name="XRefPaste37Row" hidden="1">#REF!</definedName>
    <definedName name="XRefPaste38" localSheetId="1" hidden="1">'[35]Notas Débito'!#REF!</definedName>
    <definedName name="XRefPaste38" localSheetId="2" hidden="1">'[35]Notas Débito'!#REF!</definedName>
    <definedName name="XRefPaste38" hidden="1">'[35]Notas Débito'!#REF!</definedName>
    <definedName name="XRefPaste38Row" localSheetId="1" hidden="1">#REF!</definedName>
    <definedName name="XRefPaste38Row" localSheetId="2" hidden="1">#REF!</definedName>
    <definedName name="XRefPaste38Row" hidden="1">#REF!</definedName>
    <definedName name="XRefPaste39" localSheetId="1" hidden="1">#REF!</definedName>
    <definedName name="XRefPaste39" localSheetId="2" hidden="1">#REF!</definedName>
    <definedName name="XRefPaste39" hidden="1">#REF!</definedName>
    <definedName name="XRefPaste39Row" localSheetId="1" hidden="1">#REF!</definedName>
    <definedName name="XRefPaste39Row" localSheetId="2" hidden="1">#REF!</definedName>
    <definedName name="XRefPaste39Row" hidden="1">#REF!</definedName>
    <definedName name="XRefPaste3Row" localSheetId="1" hidden="1">#REF!</definedName>
    <definedName name="XRefPaste3Row" localSheetId="2" hidden="1">#REF!</definedName>
    <definedName name="XRefPaste3Row" hidden="1">#REF!</definedName>
    <definedName name="XRefPaste4" localSheetId="1" hidden="1">'[34]Prueba agosto 2008'!#REF!</definedName>
    <definedName name="XRefPaste4" localSheetId="2" hidden="1">'[34]Prueba agosto 2008'!#REF!</definedName>
    <definedName name="XRefPaste4" hidden="1">'[34]Prueba agosto 2008'!#REF!</definedName>
    <definedName name="XRefPaste40" localSheetId="1" hidden="1">'[35]Nota Crédito'!#REF!</definedName>
    <definedName name="XRefPaste40" localSheetId="2" hidden="1">'[35]Nota Crédito'!#REF!</definedName>
    <definedName name="XRefPaste40" hidden="1">'[35]Nota Crédito'!#REF!</definedName>
    <definedName name="XRefPaste40Row" localSheetId="1" hidden="1">#REF!</definedName>
    <definedName name="XRefPaste40Row" localSheetId="2" hidden="1">#REF!</definedName>
    <definedName name="XRefPaste40Row" hidden="1">#REF!</definedName>
    <definedName name="XRefPaste41" localSheetId="1" hidden="1">#REF!</definedName>
    <definedName name="XRefPaste41" localSheetId="2" hidden="1">#REF!</definedName>
    <definedName name="XRefPaste41" hidden="1">#REF!</definedName>
    <definedName name="XRefPaste41Row" localSheetId="1" hidden="1">#REF!</definedName>
    <definedName name="XRefPaste41Row" localSheetId="2" hidden="1">#REF!</definedName>
    <definedName name="XRefPaste41Row" hidden="1">#REF!</definedName>
    <definedName name="XRefPaste42" localSheetId="1" hidden="1">'[35]Notas Débito'!#REF!</definedName>
    <definedName name="XRefPaste42" localSheetId="2" hidden="1">'[35]Notas Débito'!#REF!</definedName>
    <definedName name="XRefPaste42" hidden="1">'[35]Notas Débito'!#REF!</definedName>
    <definedName name="XRefPaste42Row" localSheetId="1" hidden="1">#REF!</definedName>
    <definedName name="XRefPaste42Row" localSheetId="2" hidden="1">#REF!</definedName>
    <definedName name="XRefPaste42Row" hidden="1">#REF!</definedName>
    <definedName name="XRefPaste43" localSheetId="1" hidden="1">#REF!</definedName>
    <definedName name="XRefPaste43" localSheetId="2" hidden="1">#REF!</definedName>
    <definedName name="XRefPaste43" hidden="1">#REF!</definedName>
    <definedName name="XRefPaste43Row" localSheetId="1" hidden="1">#REF!</definedName>
    <definedName name="XRefPaste43Row" localSheetId="2" hidden="1">#REF!</definedName>
    <definedName name="XRefPaste43Row" hidden="1">#REF!</definedName>
    <definedName name="XRefPaste44" localSheetId="1" hidden="1">#REF!</definedName>
    <definedName name="XRefPaste44" localSheetId="2" hidden="1">#REF!</definedName>
    <definedName name="XRefPaste44" hidden="1">#REF!</definedName>
    <definedName name="XRefPaste44Row" localSheetId="1" hidden="1">#REF!</definedName>
    <definedName name="XRefPaste44Row" localSheetId="2" hidden="1">#REF!</definedName>
    <definedName name="XRefPaste44Row" hidden="1">#REF!</definedName>
    <definedName name="XRefPaste45" localSheetId="1" hidden="1">'[35]Notas Débito'!#REF!</definedName>
    <definedName name="XRefPaste45" localSheetId="2" hidden="1">'[35]Notas Débito'!#REF!</definedName>
    <definedName name="XRefPaste45" hidden="1">'[35]Notas Débito'!#REF!</definedName>
    <definedName name="XRefPaste45Row" localSheetId="1" hidden="1">#REF!</definedName>
    <definedName name="XRefPaste45Row" localSheetId="2" hidden="1">#REF!</definedName>
    <definedName name="XRefPaste45Row" hidden="1">#REF!</definedName>
    <definedName name="XRefPaste46" localSheetId="1" hidden="1">#REF!</definedName>
    <definedName name="XRefPaste46" localSheetId="2" hidden="1">#REF!</definedName>
    <definedName name="XRefPaste46" hidden="1">#REF!</definedName>
    <definedName name="XRefPaste46Row" localSheetId="1" hidden="1">#REF!</definedName>
    <definedName name="XRefPaste46Row" localSheetId="2" hidden="1">#REF!</definedName>
    <definedName name="XRefPaste46Row" hidden="1">#REF!</definedName>
    <definedName name="XRefPaste47" localSheetId="1" hidden="1">#REF!</definedName>
    <definedName name="XRefPaste47" localSheetId="2" hidden="1">#REF!</definedName>
    <definedName name="XRefPaste47" hidden="1">#REF!</definedName>
    <definedName name="XRefPaste47Row" localSheetId="1" hidden="1">#REF!</definedName>
    <definedName name="XRefPaste47Row" localSheetId="2" hidden="1">#REF!</definedName>
    <definedName name="XRefPaste47Row" hidden="1">#REF!</definedName>
    <definedName name="XRefPaste48" localSheetId="1" hidden="1">[35]Cheques!#REF!</definedName>
    <definedName name="XRefPaste48" localSheetId="2" hidden="1">[35]Cheques!#REF!</definedName>
    <definedName name="XRefPaste48" hidden="1">[35]Cheques!#REF!</definedName>
    <definedName name="XRefPaste48Row" localSheetId="1" hidden="1">#REF!</definedName>
    <definedName name="XRefPaste48Row" localSheetId="2" hidden="1">#REF!</definedName>
    <definedName name="XRefPaste48Row" hidden="1">#REF!</definedName>
    <definedName name="XRefPaste49" localSheetId="1" hidden="1">'[35]Notas Débito'!#REF!</definedName>
    <definedName name="XRefPaste49" localSheetId="2" hidden="1">'[35]Notas Débito'!#REF!</definedName>
    <definedName name="XRefPaste49" hidden="1">'[35]Notas Débito'!#REF!</definedName>
    <definedName name="XRefPaste49Row" localSheetId="1" hidden="1">#REF!</definedName>
    <definedName name="XRefPaste49Row" localSheetId="2" hidden="1">#REF!</definedName>
    <definedName name="XRefPaste49Row" hidden="1">#REF!</definedName>
    <definedName name="XRefPaste4Row" localSheetId="1" hidden="1">#REF!</definedName>
    <definedName name="XRefPaste4Row" localSheetId="2" hidden="1">#REF!</definedName>
    <definedName name="XRefPaste4Row" hidden="1">#REF!</definedName>
    <definedName name="XRefPaste5" localSheetId="1" hidden="1">#REF!</definedName>
    <definedName name="XRefPaste5" localSheetId="2" hidden="1">#REF!</definedName>
    <definedName name="XRefPaste5" hidden="1">#REF!</definedName>
    <definedName name="XRefPaste50" localSheetId="1" hidden="1">#REF!</definedName>
    <definedName name="XRefPaste50" localSheetId="2" hidden="1">#REF!</definedName>
    <definedName name="XRefPaste50" hidden="1">#REF!</definedName>
    <definedName name="XRefPaste50Row" localSheetId="1" hidden="1">#REF!</definedName>
    <definedName name="XRefPaste50Row" localSheetId="2" hidden="1">#REF!</definedName>
    <definedName name="XRefPaste50Row" hidden="1">#REF!</definedName>
    <definedName name="XRefPaste51" localSheetId="1" hidden="1">'[35]Nota Crédito'!#REF!</definedName>
    <definedName name="XRefPaste51" localSheetId="2" hidden="1">'[35]Nota Crédito'!#REF!</definedName>
    <definedName name="XRefPaste51" hidden="1">'[35]Nota Crédito'!#REF!</definedName>
    <definedName name="XRefPaste51Row" localSheetId="1" hidden="1">#REF!</definedName>
    <definedName name="XRefPaste51Row" localSheetId="2" hidden="1">#REF!</definedName>
    <definedName name="XRefPaste51Row" hidden="1">#REF!</definedName>
    <definedName name="XRefPaste52" localSheetId="1" hidden="1">[35]Cheques!#REF!</definedName>
    <definedName name="XRefPaste52" localSheetId="2" hidden="1">[35]Cheques!#REF!</definedName>
    <definedName name="XRefPaste52" hidden="1">[35]Cheques!#REF!</definedName>
    <definedName name="XRefPaste52Row" localSheetId="1" hidden="1">#REF!</definedName>
    <definedName name="XRefPaste52Row" localSheetId="2" hidden="1">#REF!</definedName>
    <definedName name="XRefPaste52Row" hidden="1">#REF!</definedName>
    <definedName name="XRefPaste53" localSheetId="1" hidden="1">'[35]Notas Débito'!#REF!</definedName>
    <definedName name="XRefPaste53" localSheetId="2" hidden="1">'[35]Notas Débito'!#REF!</definedName>
    <definedName name="XRefPaste53" hidden="1">'[35]Notas Débito'!#REF!</definedName>
    <definedName name="XRefPaste53Row" localSheetId="1" hidden="1">#REF!</definedName>
    <definedName name="XRefPaste53Row" localSheetId="2" hidden="1">#REF!</definedName>
    <definedName name="XRefPaste53Row" hidden="1">#REF!</definedName>
    <definedName name="XRefPaste54" localSheetId="1" hidden="1">#REF!</definedName>
    <definedName name="XRefPaste54" localSheetId="2" hidden="1">#REF!</definedName>
    <definedName name="XRefPaste54" hidden="1">#REF!</definedName>
    <definedName name="XRefPaste54Row" localSheetId="1" hidden="1">#REF!</definedName>
    <definedName name="XRefPaste54Row" localSheetId="2" hidden="1">#REF!</definedName>
    <definedName name="XRefPaste54Row" hidden="1">#REF!</definedName>
    <definedName name="XRefPaste55" localSheetId="1" hidden="1">'[35]Nota Crédito'!#REF!</definedName>
    <definedName name="XRefPaste55" localSheetId="2" hidden="1">'[35]Nota Crédito'!#REF!</definedName>
    <definedName name="XRefPaste55" hidden="1">'[35]Nota Crédito'!#REF!</definedName>
    <definedName name="XRefPaste55Row" localSheetId="1" hidden="1">#REF!</definedName>
    <definedName name="XRefPaste55Row" localSheetId="2" hidden="1">#REF!</definedName>
    <definedName name="XRefPaste55Row" hidden="1">#REF!</definedName>
    <definedName name="XRefPaste56" localSheetId="1" hidden="1">'[35]Notas Débito'!#REF!</definedName>
    <definedName name="XRefPaste56" localSheetId="2" hidden="1">'[35]Notas Débito'!#REF!</definedName>
    <definedName name="XRefPaste56" hidden="1">'[35]Notas Débito'!#REF!</definedName>
    <definedName name="XRefPaste56Row" localSheetId="1" hidden="1">#REF!</definedName>
    <definedName name="XRefPaste56Row" localSheetId="2" hidden="1">#REF!</definedName>
    <definedName name="XRefPaste56Row" hidden="1">#REF!</definedName>
    <definedName name="XRefPaste57" localSheetId="1" hidden="1">#REF!</definedName>
    <definedName name="XRefPaste57" localSheetId="2" hidden="1">#REF!</definedName>
    <definedName name="XRefPaste57" hidden="1">#REF!</definedName>
    <definedName name="XRefPaste57Row" localSheetId="1" hidden="1">#REF!</definedName>
    <definedName name="XRefPaste57Row" localSheetId="2" hidden="1">#REF!</definedName>
    <definedName name="XRefPaste57Row" hidden="1">#REF!</definedName>
    <definedName name="XRefPaste58" localSheetId="1" hidden="1">'[35]Notas Débito'!#REF!</definedName>
    <definedName name="XRefPaste58" localSheetId="2" hidden="1">'[35]Notas Débito'!#REF!</definedName>
    <definedName name="XRefPaste58" hidden="1">'[35]Notas Débito'!#REF!</definedName>
    <definedName name="XRefPaste58Row" localSheetId="1" hidden="1">#REF!</definedName>
    <definedName name="XRefPaste58Row" localSheetId="2" hidden="1">#REF!</definedName>
    <definedName name="XRefPaste58Row" hidden="1">#REF!</definedName>
    <definedName name="XRefPaste59" localSheetId="1" hidden="1">'[34]Prueba agosto 2008'!#REF!</definedName>
    <definedName name="XRefPaste59" localSheetId="2" hidden="1">'[34]Prueba agosto 2008'!#REF!</definedName>
    <definedName name="XRefPaste59" hidden="1">'[34]Prueba agosto 2008'!#REF!</definedName>
    <definedName name="XRefPaste59Row" localSheetId="1" hidden="1">#REF!</definedName>
    <definedName name="XRefPaste59Row" localSheetId="2" hidden="1">#REF!</definedName>
    <definedName name="XRefPaste59Row" hidden="1">#REF!</definedName>
    <definedName name="XRefPaste5Row" localSheetId="1" hidden="1">#REF!</definedName>
    <definedName name="XRefPaste5Row" localSheetId="2" hidden="1">#REF!</definedName>
    <definedName name="XRefPaste5Row" hidden="1">#REF!</definedName>
    <definedName name="XRefPaste6" localSheetId="1" hidden="1">#REF!</definedName>
    <definedName name="XRefPaste6" localSheetId="2" hidden="1">#REF!</definedName>
    <definedName name="XRefPaste6" hidden="1">#REF!</definedName>
    <definedName name="XRefPaste60" localSheetId="1" hidden="1">#REF!</definedName>
    <definedName name="XRefPaste60" localSheetId="2" hidden="1">#REF!</definedName>
    <definedName name="XRefPaste60" hidden="1">#REF!</definedName>
    <definedName name="XRefPaste60Row" localSheetId="1" hidden="1">#REF!</definedName>
    <definedName name="XRefPaste60Row" localSheetId="2" hidden="1">#REF!</definedName>
    <definedName name="XRefPaste60Row" hidden="1">#REF!</definedName>
    <definedName name="XRefPaste61" localSheetId="1" hidden="1">[35]Cheques!#REF!</definedName>
    <definedName name="XRefPaste61" localSheetId="2" hidden="1">[35]Cheques!#REF!</definedName>
    <definedName name="XRefPaste61" hidden="1">[35]Cheques!#REF!</definedName>
    <definedName name="XRefPaste61Row" localSheetId="1" hidden="1">#REF!</definedName>
    <definedName name="XRefPaste61Row" localSheetId="2" hidden="1">#REF!</definedName>
    <definedName name="XRefPaste61Row" hidden="1">#REF!</definedName>
    <definedName name="XRefPaste62" localSheetId="1" hidden="1">'[35]Notas Débito'!#REF!</definedName>
    <definedName name="XRefPaste62" localSheetId="2" hidden="1">'[35]Notas Débito'!#REF!</definedName>
    <definedName name="XRefPaste62" hidden="1">'[35]Notas Débito'!#REF!</definedName>
    <definedName name="XRefPaste62Row" localSheetId="1" hidden="1">#REF!</definedName>
    <definedName name="XRefPaste62Row" localSheetId="2" hidden="1">#REF!</definedName>
    <definedName name="XRefPaste62Row" hidden="1">#REF!</definedName>
    <definedName name="XRefPaste63" localSheetId="1" hidden="1">#REF!</definedName>
    <definedName name="XRefPaste63" localSheetId="2" hidden="1">#REF!</definedName>
    <definedName name="XRefPaste63" hidden="1">#REF!</definedName>
    <definedName name="XRefPaste63Row" localSheetId="1" hidden="1">#REF!</definedName>
    <definedName name="XRefPaste63Row" localSheetId="2" hidden="1">#REF!</definedName>
    <definedName name="XRefPaste63Row" hidden="1">#REF!</definedName>
    <definedName name="XRefPaste64" localSheetId="1" hidden="1">'[35]Nota Crédito'!#REF!</definedName>
    <definedName name="XRefPaste64" localSheetId="2" hidden="1">'[35]Nota Crédito'!#REF!</definedName>
    <definedName name="XRefPaste64" hidden="1">'[35]Nota Crédito'!#REF!</definedName>
    <definedName name="XRefPaste64Row" localSheetId="1" hidden="1">#REF!</definedName>
    <definedName name="XRefPaste64Row" localSheetId="2" hidden="1">#REF!</definedName>
    <definedName name="XRefPaste64Row" hidden="1">#REF!</definedName>
    <definedName name="XRefPaste65" localSheetId="1" hidden="1">[35]Cheques!#REF!</definedName>
    <definedName name="XRefPaste65" localSheetId="2" hidden="1">[35]Cheques!#REF!</definedName>
    <definedName name="XRefPaste65" hidden="1">[35]Cheques!#REF!</definedName>
    <definedName name="XRefPaste65Row" localSheetId="1" hidden="1">#REF!</definedName>
    <definedName name="XRefPaste65Row" localSheetId="2" hidden="1">#REF!</definedName>
    <definedName name="XRefPaste65Row" hidden="1">#REF!</definedName>
    <definedName name="XRefPaste66" localSheetId="1" hidden="1">'[35]Notas Débito'!#REF!</definedName>
    <definedName name="XRefPaste66" localSheetId="2" hidden="1">'[35]Notas Débito'!#REF!</definedName>
    <definedName name="XRefPaste66" hidden="1">'[35]Notas Débito'!#REF!</definedName>
    <definedName name="XRefPaste66Row" localSheetId="1" hidden="1">#REF!</definedName>
    <definedName name="XRefPaste66Row" localSheetId="2" hidden="1">#REF!</definedName>
    <definedName name="XRefPaste66Row" hidden="1">#REF!</definedName>
    <definedName name="XRefPaste67" localSheetId="1" hidden="1">#REF!</definedName>
    <definedName name="XRefPaste67" localSheetId="2" hidden="1">#REF!</definedName>
    <definedName name="XRefPaste67" hidden="1">#REF!</definedName>
    <definedName name="XRefPaste67Row" localSheetId="1" hidden="1">#REF!</definedName>
    <definedName name="XRefPaste67Row" localSheetId="2" hidden="1">#REF!</definedName>
    <definedName name="XRefPaste67Row" hidden="1">#REF!</definedName>
    <definedName name="XRefPaste68" localSheetId="1" hidden="1">[35]Cheques!#REF!</definedName>
    <definedName name="XRefPaste68" localSheetId="2" hidden="1">[35]Cheques!#REF!</definedName>
    <definedName name="XRefPaste68" hidden="1">[35]Cheques!#REF!</definedName>
    <definedName name="XRefPaste68Row" localSheetId="1" hidden="1">#REF!</definedName>
    <definedName name="XRefPaste68Row" localSheetId="2" hidden="1">#REF!</definedName>
    <definedName name="XRefPaste68Row" hidden="1">#REF!</definedName>
    <definedName name="XRefPaste69" localSheetId="1" hidden="1">#REF!</definedName>
    <definedName name="XRefPaste69" localSheetId="2" hidden="1">#REF!</definedName>
    <definedName name="XRefPaste69" hidden="1">#REF!</definedName>
    <definedName name="XRefPaste69Row" localSheetId="1" hidden="1">#REF!</definedName>
    <definedName name="XRefPaste69Row" localSheetId="2" hidden="1">#REF!</definedName>
    <definedName name="XRefPaste69Row" hidden="1">#REF!</definedName>
    <definedName name="XRefPaste6Row" localSheetId="1" hidden="1">#REF!</definedName>
    <definedName name="XRefPaste6Row" localSheetId="2" hidden="1">#REF!</definedName>
    <definedName name="XRefPaste6Row" hidden="1">#REF!</definedName>
    <definedName name="XRefPaste7" localSheetId="1" hidden="1">#REF!</definedName>
    <definedName name="XRefPaste7" localSheetId="2" hidden="1">#REF!</definedName>
    <definedName name="XRefPaste7" hidden="1">#REF!</definedName>
    <definedName name="XRefPaste70" localSheetId="1" hidden="1">'[35]Nota Crédito'!#REF!</definedName>
    <definedName name="XRefPaste70" localSheetId="2" hidden="1">'[35]Nota Crédito'!#REF!</definedName>
    <definedName name="XRefPaste70" hidden="1">'[35]Nota Crédito'!#REF!</definedName>
    <definedName name="XRefPaste70Row" localSheetId="1" hidden="1">#REF!</definedName>
    <definedName name="XRefPaste70Row" localSheetId="2" hidden="1">#REF!</definedName>
    <definedName name="XRefPaste70Row" hidden="1">#REF!</definedName>
    <definedName name="XRefPaste71" localSheetId="1" hidden="1">'[35]Notas Débito'!#REF!</definedName>
    <definedName name="XRefPaste71" localSheetId="2" hidden="1">'[35]Notas Débito'!#REF!</definedName>
    <definedName name="XRefPaste71" hidden="1">'[35]Notas Débito'!#REF!</definedName>
    <definedName name="XRefPaste71Row" localSheetId="1" hidden="1">#REF!</definedName>
    <definedName name="XRefPaste71Row" localSheetId="2" hidden="1">#REF!</definedName>
    <definedName name="XRefPaste71Row" hidden="1">#REF!</definedName>
    <definedName name="XRefPaste72" localSheetId="1" hidden="1">[35]Cheques!#REF!</definedName>
    <definedName name="XRefPaste72" localSheetId="2" hidden="1">[35]Cheques!#REF!</definedName>
    <definedName name="XRefPaste72" hidden="1">[35]Cheques!#REF!</definedName>
    <definedName name="XRefPaste72Row" localSheetId="1" hidden="1">#REF!</definedName>
    <definedName name="XRefPaste72Row" localSheetId="2" hidden="1">#REF!</definedName>
    <definedName name="XRefPaste72Row" hidden="1">#REF!</definedName>
    <definedName name="XRefPaste73" localSheetId="1" hidden="1">'[35]Nota Crédito'!#REF!</definedName>
    <definedName name="XRefPaste73" localSheetId="2" hidden="1">'[35]Nota Crédito'!#REF!</definedName>
    <definedName name="XRefPaste73" hidden="1">'[35]Nota Crédito'!#REF!</definedName>
    <definedName name="XRefPaste73Row" localSheetId="1" hidden="1">#REF!</definedName>
    <definedName name="XRefPaste73Row" localSheetId="2" hidden="1">#REF!</definedName>
    <definedName name="XRefPaste73Row" hidden="1">#REF!</definedName>
    <definedName name="XRefPaste74" localSheetId="1" hidden="1">'[35]Nota Crédito'!#REF!</definedName>
    <definedName name="XRefPaste74" localSheetId="2" hidden="1">'[35]Nota Crédito'!#REF!</definedName>
    <definedName name="XRefPaste74" hidden="1">'[35]Nota Crédito'!#REF!</definedName>
    <definedName name="XRefPaste74Row" localSheetId="1" hidden="1">#REF!</definedName>
    <definedName name="XRefPaste74Row" localSheetId="2" hidden="1">#REF!</definedName>
    <definedName name="XRefPaste74Row" hidden="1">#REF!</definedName>
    <definedName name="XRefPaste75" localSheetId="1" hidden="1">#REF!</definedName>
    <definedName name="XRefPaste75" localSheetId="2" hidden="1">#REF!</definedName>
    <definedName name="XRefPaste75" hidden="1">#REF!</definedName>
    <definedName name="XRefPaste75Row" localSheetId="1" hidden="1">#REF!</definedName>
    <definedName name="XRefPaste75Row" localSheetId="2" hidden="1">#REF!</definedName>
    <definedName name="XRefPaste75Row" hidden="1">#REF!</definedName>
    <definedName name="XRefPaste76" localSheetId="1" hidden="1">#REF!</definedName>
    <definedName name="XRefPaste76" localSheetId="2" hidden="1">#REF!</definedName>
    <definedName name="XRefPaste76" hidden="1">#REF!</definedName>
    <definedName name="XRefPaste76Row" localSheetId="1" hidden="1">#REF!</definedName>
    <definedName name="XRefPaste76Row" localSheetId="2" hidden="1">#REF!</definedName>
    <definedName name="XRefPaste76Row" hidden="1">#REF!</definedName>
    <definedName name="XRefPaste77" localSheetId="1" hidden="1">'[35]Notas Débito'!#REF!</definedName>
    <definedName name="XRefPaste77" localSheetId="2" hidden="1">'[35]Notas Débito'!#REF!</definedName>
    <definedName name="XRefPaste77" hidden="1">'[35]Notas Débito'!#REF!</definedName>
    <definedName name="XRefPaste77Row" localSheetId="1" hidden="1">#REF!</definedName>
    <definedName name="XRefPaste77Row" localSheetId="2" hidden="1">#REF!</definedName>
    <definedName name="XRefPaste77Row" hidden="1">#REF!</definedName>
    <definedName name="XRefPaste78" localSheetId="1" hidden="1">'[34]Prueba agosto 2008'!#REF!</definedName>
    <definedName name="XRefPaste78" localSheetId="2" hidden="1">'[34]Prueba agosto 2008'!#REF!</definedName>
    <definedName name="XRefPaste78" hidden="1">'[34]Prueba agosto 2008'!#REF!</definedName>
    <definedName name="XRefPaste78Row" localSheetId="1" hidden="1">#REF!</definedName>
    <definedName name="XRefPaste78Row" localSheetId="2" hidden="1">#REF!</definedName>
    <definedName name="XRefPaste78Row" hidden="1">#REF!</definedName>
    <definedName name="XRefPaste79" localSheetId="1" hidden="1">'[34]Prueba agosto 2008'!#REF!</definedName>
    <definedName name="XRefPaste79" localSheetId="2" hidden="1">'[34]Prueba agosto 2008'!#REF!</definedName>
    <definedName name="XRefPaste79" hidden="1">'[34]Prueba agosto 2008'!#REF!</definedName>
    <definedName name="XRefPaste79Row" localSheetId="1" hidden="1">#REF!</definedName>
    <definedName name="XRefPaste79Row" localSheetId="2" hidden="1">#REF!</definedName>
    <definedName name="XRefPaste79Row" hidden="1">#REF!</definedName>
    <definedName name="XRefPaste7Row" localSheetId="1" hidden="1">#REF!</definedName>
    <definedName name="XRefPaste7Row" localSheetId="2" hidden="1">#REF!</definedName>
    <definedName name="XRefPaste7Row" hidden="1">#REF!</definedName>
    <definedName name="XRefPaste8" localSheetId="1" hidden="1">#REF!</definedName>
    <definedName name="XRefPaste8" localSheetId="2" hidden="1">#REF!</definedName>
    <definedName name="XRefPaste8" hidden="1">#REF!</definedName>
    <definedName name="XRefPaste80" localSheetId="1" hidden="1">'[34]Prueba agosto 2008'!#REF!</definedName>
    <definedName name="XRefPaste80" localSheetId="2" hidden="1">'[34]Prueba agosto 2008'!#REF!</definedName>
    <definedName name="XRefPaste80" hidden="1">'[34]Prueba agosto 2008'!#REF!</definedName>
    <definedName name="XRefPaste80Row" localSheetId="1" hidden="1">#REF!</definedName>
    <definedName name="XRefPaste80Row" localSheetId="2" hidden="1">#REF!</definedName>
    <definedName name="XRefPaste80Row" hidden="1">#REF!</definedName>
    <definedName name="XRefPaste81" localSheetId="1" hidden="1">#REF!</definedName>
    <definedName name="XRefPaste81" localSheetId="2" hidden="1">#REF!</definedName>
    <definedName name="XRefPaste81" hidden="1">#REF!</definedName>
    <definedName name="XRefPaste81Row" localSheetId="1" hidden="1">#REF!</definedName>
    <definedName name="XRefPaste81Row" localSheetId="2" hidden="1">#REF!</definedName>
    <definedName name="XRefPaste81Row" hidden="1">#REF!</definedName>
    <definedName name="XRefPaste82" localSheetId="1" hidden="1">#REF!</definedName>
    <definedName name="XRefPaste82" localSheetId="2" hidden="1">#REF!</definedName>
    <definedName name="XRefPaste82" hidden="1">#REF!</definedName>
    <definedName name="XRefPaste82Row" localSheetId="1" hidden="1">#REF!</definedName>
    <definedName name="XRefPaste82Row" localSheetId="2" hidden="1">#REF!</definedName>
    <definedName name="XRefPaste82Row" hidden="1">#REF!</definedName>
    <definedName name="XRefPaste83" localSheetId="1" hidden="1">'[35]Notas Débito'!#REF!</definedName>
    <definedName name="XRefPaste83" localSheetId="2" hidden="1">'[35]Notas Débito'!#REF!</definedName>
    <definedName name="XRefPaste83" hidden="1">'[35]Notas Débito'!#REF!</definedName>
    <definedName name="XRefPaste83Row" localSheetId="1" hidden="1">#REF!</definedName>
    <definedName name="XRefPaste83Row" localSheetId="2" hidden="1">#REF!</definedName>
    <definedName name="XRefPaste83Row" hidden="1">#REF!</definedName>
    <definedName name="XRefPaste84" localSheetId="1" hidden="1">#REF!</definedName>
    <definedName name="XRefPaste84" localSheetId="2" hidden="1">#REF!</definedName>
    <definedName name="XRefPaste84" hidden="1">#REF!</definedName>
    <definedName name="XRefPaste84Row" localSheetId="1" hidden="1">#REF!</definedName>
    <definedName name="XRefPaste84Row" localSheetId="2" hidden="1">#REF!</definedName>
    <definedName name="XRefPaste84Row" hidden="1">#REF!</definedName>
    <definedName name="XRefPaste85Row" localSheetId="1" hidden="1">#REF!</definedName>
    <definedName name="XRefPaste85Row" localSheetId="2" hidden="1">#REF!</definedName>
    <definedName name="XRefPaste85Row" hidden="1">#REF!</definedName>
    <definedName name="XRefPaste86" localSheetId="1" hidden="1">#REF!</definedName>
    <definedName name="XRefPaste86" localSheetId="2" hidden="1">#REF!</definedName>
    <definedName name="XRefPaste86" hidden="1">#REF!</definedName>
    <definedName name="XRefPaste86Row" localSheetId="1" hidden="1">#REF!</definedName>
    <definedName name="XRefPaste86Row" localSheetId="2" hidden="1">#REF!</definedName>
    <definedName name="XRefPaste86Row" hidden="1">#REF!</definedName>
    <definedName name="XRefPaste87" localSheetId="1" hidden="1">[35]Cheques!#REF!</definedName>
    <definedName name="XRefPaste87" localSheetId="2" hidden="1">[35]Cheques!#REF!</definedName>
    <definedName name="XRefPaste87" hidden="1">[35]Cheques!#REF!</definedName>
    <definedName name="XRefPaste87Row" localSheetId="1" hidden="1">#REF!</definedName>
    <definedName name="XRefPaste87Row" localSheetId="2" hidden="1">#REF!</definedName>
    <definedName name="XRefPaste87Row" hidden="1">#REF!</definedName>
    <definedName name="XRefPaste88" localSheetId="1" hidden="1">#REF!</definedName>
    <definedName name="XRefPaste88" localSheetId="2" hidden="1">#REF!</definedName>
    <definedName name="XRefPaste88" hidden="1">#REF!</definedName>
    <definedName name="XRefPaste88Row" localSheetId="1" hidden="1">#REF!</definedName>
    <definedName name="XRefPaste88Row" localSheetId="2" hidden="1">#REF!</definedName>
    <definedName name="XRefPaste88Row" hidden="1">#REF!</definedName>
    <definedName name="XRefPaste89Row" localSheetId="1" hidden="1">#REF!</definedName>
    <definedName name="XRefPaste89Row" localSheetId="2" hidden="1">#REF!</definedName>
    <definedName name="XRefPaste89Row" hidden="1">#REF!</definedName>
    <definedName name="XRefPaste8Row" localSheetId="1" hidden="1">#REF!</definedName>
    <definedName name="XRefPaste8Row" localSheetId="2" hidden="1">#REF!</definedName>
    <definedName name="XRefPaste8Row" hidden="1">#REF!</definedName>
    <definedName name="XRefPaste9" localSheetId="1" hidden="1">#REF!</definedName>
    <definedName name="XRefPaste9" localSheetId="2" hidden="1">#REF!</definedName>
    <definedName name="XRefPaste9" hidden="1">#REF!</definedName>
    <definedName name="XRefPaste90" localSheetId="1" hidden="1">'[34]Prueba agosto 2008'!#REF!</definedName>
    <definedName name="XRefPaste90" localSheetId="2" hidden="1">'[34]Prueba agosto 2008'!#REF!</definedName>
    <definedName name="XRefPaste90" hidden="1">'[34]Prueba agosto 2008'!#REF!</definedName>
    <definedName name="XRefPaste90Row" localSheetId="1" hidden="1">#REF!</definedName>
    <definedName name="XRefPaste90Row" localSheetId="2" hidden="1">#REF!</definedName>
    <definedName name="XRefPaste90Row" hidden="1">#REF!</definedName>
    <definedName name="XRefPaste91" localSheetId="1" hidden="1">'[34]Prueba agosto 2008'!#REF!</definedName>
    <definedName name="XRefPaste91" localSheetId="2" hidden="1">'[34]Prueba agosto 2008'!#REF!</definedName>
    <definedName name="XRefPaste91" hidden="1">'[34]Prueba agosto 2008'!#REF!</definedName>
    <definedName name="XRefPaste91Row" localSheetId="1" hidden="1">#REF!</definedName>
    <definedName name="XRefPaste91Row" localSheetId="2" hidden="1">#REF!</definedName>
    <definedName name="XRefPaste91Row" hidden="1">#REF!</definedName>
    <definedName name="XRefPaste92" localSheetId="1" hidden="1">#REF!</definedName>
    <definedName name="XRefPaste92" localSheetId="2" hidden="1">#REF!</definedName>
    <definedName name="XRefPaste92" hidden="1">#REF!</definedName>
    <definedName name="XRefPaste92Row" localSheetId="1" hidden="1">[35]XREF!#REF!</definedName>
    <definedName name="XRefPaste92Row" localSheetId="2" hidden="1">[35]XREF!#REF!</definedName>
    <definedName name="XRefPaste92Row" hidden="1">[35]XREF!#REF!</definedName>
    <definedName name="XRefPaste93Row" localSheetId="1" hidden="1">[34]XREF!#REF!</definedName>
    <definedName name="XRefPaste93Row" localSheetId="2" hidden="1">[34]XREF!#REF!</definedName>
    <definedName name="XRefPaste93Row" hidden="1">[34]XREF!#REF!</definedName>
    <definedName name="XRefPaste94Row" localSheetId="1" hidden="1">[34]XREF!#REF!</definedName>
    <definedName name="XRefPaste94Row" hidden="1">[34]XREF!#REF!</definedName>
    <definedName name="XRefPaste9Row" localSheetId="1" hidden="1">#REF!</definedName>
    <definedName name="XRefPaste9Row" localSheetId="2" hidden="1">#REF!</definedName>
    <definedName name="XRefPaste9Row" hidden="1">#REF!</definedName>
    <definedName name="XRefPasteRangeCount" hidden="1">1</definedName>
    <definedName name="XXXXX" localSheetId="1">#REF!</definedName>
    <definedName name="XXXXX" localSheetId="2">#REF!</definedName>
    <definedName name="XXXXX">#REF!</definedName>
    <definedName name="Y" localSheetId="1" hidden="1">[1]PYG!#REF!</definedName>
    <definedName name="Y" localSheetId="2" hidden="1">[1]PYG!#REF!</definedName>
    <definedName name="Y" hidden="1">[1]PYG!#REF!</definedName>
    <definedName name="YGG" localSheetId="1">#REF!</definedName>
    <definedName name="YGG" localSheetId="2">#REF!</definedName>
    <definedName name="YGG">#REF!</definedName>
    <definedName name="YYYYYYYYYYYYYY" localSheetId="1" hidden="1">[2]ACTSOS1!#REF!</definedName>
    <definedName name="YYYYYYYYYYYYYY" localSheetId="2" hidden="1">[2]ACTSOS1!#REF!</definedName>
    <definedName name="YYYYYYYYYYYYYY" hidden="1">[2]ACTSOS1!#REF!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0" i="12" l="1"/>
  <c r="B55" i="12" s="1"/>
  <c r="C34" i="12"/>
  <c r="D34" i="12" s="1"/>
  <c r="E34" i="12" s="1"/>
  <c r="F34" i="12" s="1"/>
  <c r="G34" i="12" s="1"/>
  <c r="H34" i="12" s="1"/>
  <c r="L76" i="11"/>
  <c r="H41" i="12" s="1"/>
  <c r="K76" i="11"/>
  <c r="G41" i="12" s="1"/>
  <c r="J76" i="11"/>
  <c r="F41" i="12" s="1"/>
  <c r="I76" i="11"/>
  <c r="E41" i="12" s="1"/>
  <c r="H76" i="11"/>
  <c r="D41" i="12" s="1"/>
  <c r="G76" i="11"/>
  <c r="C41" i="12" s="1"/>
  <c r="F76" i="11"/>
  <c r="B41" i="12" s="1"/>
  <c r="E76" i="11"/>
  <c r="L62" i="11"/>
  <c r="K62" i="11"/>
  <c r="J62" i="11"/>
  <c r="J53" i="11" s="1"/>
  <c r="I62" i="11"/>
  <c r="H62" i="11"/>
  <c r="G62" i="11"/>
  <c r="G53" i="11" s="1"/>
  <c r="F62" i="11"/>
  <c r="E62" i="11"/>
  <c r="D62" i="11"/>
  <c r="L61" i="11"/>
  <c r="K61" i="11"/>
  <c r="J61" i="11"/>
  <c r="I61" i="11"/>
  <c r="H61" i="11"/>
  <c r="G61" i="11"/>
  <c r="F61" i="11"/>
  <c r="E61" i="11"/>
  <c r="D61" i="11"/>
  <c r="L60" i="11"/>
  <c r="K60" i="11"/>
  <c r="J60" i="11"/>
  <c r="I60" i="11"/>
  <c r="H60" i="11"/>
  <c r="G60" i="11"/>
  <c r="F60" i="11"/>
  <c r="E60" i="11"/>
  <c r="D60" i="11"/>
  <c r="L59" i="11"/>
  <c r="K59" i="11"/>
  <c r="J59" i="11"/>
  <c r="I59" i="11"/>
  <c r="H59" i="11"/>
  <c r="G59" i="11"/>
  <c r="F59" i="11"/>
  <c r="E59" i="11"/>
  <c r="D59" i="11"/>
  <c r="L58" i="11"/>
  <c r="K58" i="11"/>
  <c r="J58" i="11"/>
  <c r="I58" i="11"/>
  <c r="H58" i="11"/>
  <c r="G58" i="11"/>
  <c r="F58" i="11"/>
  <c r="E58" i="11"/>
  <c r="D58" i="11"/>
  <c r="L57" i="11"/>
  <c r="K57" i="11"/>
  <c r="J57" i="11"/>
  <c r="I57" i="11"/>
  <c r="H57" i="11"/>
  <c r="G57" i="11"/>
  <c r="F57" i="11"/>
  <c r="E57" i="11"/>
  <c r="D57" i="11"/>
  <c r="L56" i="11"/>
  <c r="K56" i="11"/>
  <c r="J56" i="11"/>
  <c r="I56" i="11"/>
  <c r="H56" i="11"/>
  <c r="G56" i="11"/>
  <c r="F56" i="11"/>
  <c r="E56" i="11"/>
  <c r="D56" i="11"/>
  <c r="L55" i="11"/>
  <c r="K55" i="11"/>
  <c r="J55" i="11"/>
  <c r="I55" i="11"/>
  <c r="I53" i="11" s="1"/>
  <c r="H55" i="11"/>
  <c r="G55" i="11"/>
  <c r="F55" i="11"/>
  <c r="F53" i="11" s="1"/>
  <c r="B17" i="12" s="1"/>
  <c r="E55" i="11"/>
  <c r="D55" i="11"/>
  <c r="L54" i="11"/>
  <c r="L53" i="11" s="1"/>
  <c r="K54" i="11"/>
  <c r="J54" i="11"/>
  <c r="I54" i="11"/>
  <c r="H54" i="11"/>
  <c r="G54" i="11"/>
  <c r="F54" i="11"/>
  <c r="E54" i="11"/>
  <c r="E53" i="11" s="1"/>
  <c r="C17" i="12" s="1"/>
  <c r="D54" i="11"/>
  <c r="D53" i="11" s="1"/>
  <c r="K53" i="11"/>
  <c r="H53" i="11"/>
  <c r="H64" i="11" s="1"/>
  <c r="H82" i="11" s="1"/>
  <c r="L51" i="11"/>
  <c r="K51" i="11"/>
  <c r="J51" i="11"/>
  <c r="I51" i="11"/>
  <c r="I48" i="11" s="1"/>
  <c r="H51" i="11"/>
  <c r="G51" i="11"/>
  <c r="F51" i="11"/>
  <c r="E51" i="11"/>
  <c r="D51" i="11"/>
  <c r="L50" i="11"/>
  <c r="K50" i="11"/>
  <c r="J50" i="11"/>
  <c r="I50" i="11"/>
  <c r="H50" i="11"/>
  <c r="G50" i="11"/>
  <c r="F50" i="11"/>
  <c r="E50" i="11"/>
  <c r="E48" i="11" s="1"/>
  <c r="D50" i="11"/>
  <c r="L49" i="11"/>
  <c r="K49" i="11"/>
  <c r="K48" i="11" s="1"/>
  <c r="K64" i="11" s="1"/>
  <c r="K82" i="11" s="1"/>
  <c r="J49" i="11"/>
  <c r="J48" i="11" s="1"/>
  <c r="I49" i="11"/>
  <c r="H49" i="11"/>
  <c r="G49" i="11"/>
  <c r="F49" i="11"/>
  <c r="F48" i="11" s="1"/>
  <c r="E49" i="11"/>
  <c r="D49" i="11"/>
  <c r="L48" i="11"/>
  <c r="H48" i="11"/>
  <c r="G48" i="11"/>
  <c r="D48" i="11"/>
  <c r="D64" i="11" s="1"/>
  <c r="D82" i="11" s="1"/>
  <c r="L46" i="11"/>
  <c r="K46" i="11"/>
  <c r="J46" i="11"/>
  <c r="I46" i="11"/>
  <c r="H46" i="11"/>
  <c r="G46" i="11"/>
  <c r="F46" i="11"/>
  <c r="E46" i="11"/>
  <c r="D46" i="11"/>
  <c r="L45" i="11"/>
  <c r="K45" i="11"/>
  <c r="J45" i="11"/>
  <c r="I45" i="11"/>
  <c r="H45" i="11"/>
  <c r="G45" i="11"/>
  <c r="F45" i="11"/>
  <c r="F42" i="11" s="1"/>
  <c r="B25" i="12" s="1"/>
  <c r="E45" i="11"/>
  <c r="D45" i="11"/>
  <c r="L44" i="11"/>
  <c r="K44" i="11"/>
  <c r="J44" i="11"/>
  <c r="J42" i="11" s="1"/>
  <c r="I44" i="11"/>
  <c r="H44" i="11"/>
  <c r="G44" i="11"/>
  <c r="G42" i="11" s="1"/>
  <c r="F44" i="11"/>
  <c r="E44" i="11"/>
  <c r="L43" i="11"/>
  <c r="K43" i="11"/>
  <c r="K42" i="11" s="1"/>
  <c r="J43" i="11"/>
  <c r="I43" i="11"/>
  <c r="H43" i="11"/>
  <c r="H42" i="11" s="1"/>
  <c r="G43" i="11"/>
  <c r="F43" i="11"/>
  <c r="E43" i="11"/>
  <c r="E42" i="11" s="1"/>
  <c r="D43" i="11"/>
  <c r="L42" i="11"/>
  <c r="I42" i="11"/>
  <c r="L38" i="11"/>
  <c r="K38" i="11"/>
  <c r="J38" i="11"/>
  <c r="I38" i="11"/>
  <c r="H38" i="11"/>
  <c r="G38" i="11"/>
  <c r="F38" i="11"/>
  <c r="E38" i="11"/>
  <c r="D38" i="11"/>
  <c r="L37" i="11"/>
  <c r="L34" i="11" s="1"/>
  <c r="K37" i="11"/>
  <c r="J37" i="11"/>
  <c r="I37" i="11"/>
  <c r="H37" i="11"/>
  <c r="G37" i="11"/>
  <c r="F37" i="11"/>
  <c r="E37" i="11"/>
  <c r="D37" i="11"/>
  <c r="D34" i="11" s="1"/>
  <c r="L36" i="11"/>
  <c r="K36" i="11"/>
  <c r="J36" i="11"/>
  <c r="I36" i="11"/>
  <c r="H36" i="11"/>
  <c r="H34" i="11" s="1"/>
  <c r="G36" i="11"/>
  <c r="F36" i="11"/>
  <c r="E36" i="11"/>
  <c r="E34" i="11" s="1"/>
  <c r="D36" i="11"/>
  <c r="L35" i="11"/>
  <c r="K35" i="11"/>
  <c r="K34" i="11" s="1"/>
  <c r="J35" i="11"/>
  <c r="I35" i="11"/>
  <c r="I34" i="11" s="1"/>
  <c r="H35" i="11"/>
  <c r="G35" i="11"/>
  <c r="F35" i="11"/>
  <c r="F34" i="11" s="1"/>
  <c r="E35" i="11"/>
  <c r="D35" i="11"/>
  <c r="J34" i="11"/>
  <c r="G34" i="11"/>
  <c r="L32" i="11"/>
  <c r="K32" i="11"/>
  <c r="J32" i="11"/>
  <c r="I32" i="11"/>
  <c r="H32" i="11"/>
  <c r="H27" i="11" s="1"/>
  <c r="H40" i="11" s="1"/>
  <c r="H65" i="11" s="1"/>
  <c r="G32" i="11"/>
  <c r="F32" i="11"/>
  <c r="E32" i="11"/>
  <c r="D32" i="11"/>
  <c r="L31" i="11"/>
  <c r="K31" i="11"/>
  <c r="J31" i="11"/>
  <c r="I31" i="11"/>
  <c r="H31" i="11"/>
  <c r="G31" i="11"/>
  <c r="F31" i="11"/>
  <c r="E31" i="11"/>
  <c r="D31" i="11"/>
  <c r="L30" i="11"/>
  <c r="K30" i="11"/>
  <c r="J30" i="11"/>
  <c r="J27" i="11" s="1"/>
  <c r="J40" i="11" s="1"/>
  <c r="I30" i="11"/>
  <c r="H30" i="11"/>
  <c r="G30" i="11"/>
  <c r="F30" i="11"/>
  <c r="E30" i="11"/>
  <c r="D30" i="11"/>
  <c r="L29" i="11"/>
  <c r="L81" i="11" s="1"/>
  <c r="K29" i="11"/>
  <c r="K27" i="11" s="1"/>
  <c r="K40" i="11" s="1"/>
  <c r="K65" i="11" s="1"/>
  <c r="J29" i="11"/>
  <c r="J81" i="11" s="1"/>
  <c r="I29" i="11"/>
  <c r="I81" i="11" s="1"/>
  <c r="H29" i="11"/>
  <c r="H81" i="11" s="1"/>
  <c r="G29" i="11"/>
  <c r="G81" i="11" s="1"/>
  <c r="F29" i="11"/>
  <c r="F81" i="11" s="1"/>
  <c r="E29" i="11"/>
  <c r="E81" i="11" s="1"/>
  <c r="D29" i="11"/>
  <c r="D81" i="11" s="1"/>
  <c r="L28" i="11"/>
  <c r="L26" i="11" s="1"/>
  <c r="K28" i="11"/>
  <c r="G39" i="12" s="1"/>
  <c r="J28" i="11"/>
  <c r="F39" i="12" s="1"/>
  <c r="I28" i="11"/>
  <c r="E39" i="12" s="1"/>
  <c r="H28" i="11"/>
  <c r="D39" i="12" s="1"/>
  <c r="D40" i="12" s="1"/>
  <c r="G28" i="11"/>
  <c r="C39" i="12" s="1"/>
  <c r="F28" i="11"/>
  <c r="B39" i="12" s="1"/>
  <c r="E28" i="11"/>
  <c r="E26" i="11" s="1"/>
  <c r="D28" i="11"/>
  <c r="D26" i="11" s="1"/>
  <c r="G27" i="11"/>
  <c r="G40" i="11" s="1"/>
  <c r="F27" i="11"/>
  <c r="F40" i="11" s="1"/>
  <c r="E27" i="11"/>
  <c r="E40" i="11" s="1"/>
  <c r="K26" i="11"/>
  <c r="J26" i="11"/>
  <c r="I26" i="11"/>
  <c r="H26" i="11"/>
  <c r="G26" i="11"/>
  <c r="F26" i="11"/>
  <c r="L21" i="11"/>
  <c r="K21" i="11"/>
  <c r="J21" i="11"/>
  <c r="I21" i="11"/>
  <c r="H21" i="11"/>
  <c r="G21" i="11"/>
  <c r="F21" i="11"/>
  <c r="E21" i="11"/>
  <c r="D21" i="11"/>
  <c r="L19" i="11"/>
  <c r="K19" i="11"/>
  <c r="J19" i="11"/>
  <c r="I19" i="11"/>
  <c r="H19" i="11"/>
  <c r="G19" i="11"/>
  <c r="F19" i="11"/>
  <c r="E19" i="11"/>
  <c r="D19" i="11"/>
  <c r="L18" i="11"/>
  <c r="K18" i="11"/>
  <c r="J18" i="11"/>
  <c r="I18" i="11"/>
  <c r="H18" i="11"/>
  <c r="G18" i="11"/>
  <c r="F18" i="11"/>
  <c r="B16" i="12" s="1"/>
  <c r="E18" i="11"/>
  <c r="D18" i="11"/>
  <c r="L16" i="11"/>
  <c r="H37" i="12" s="1"/>
  <c r="K16" i="11"/>
  <c r="G37" i="12" s="1"/>
  <c r="J16" i="11"/>
  <c r="F37" i="12" s="1"/>
  <c r="I16" i="11"/>
  <c r="E37" i="12" s="1"/>
  <c r="H16" i="11"/>
  <c r="D37" i="12" s="1"/>
  <c r="G16" i="11"/>
  <c r="C37" i="12" s="1"/>
  <c r="F16" i="11"/>
  <c r="B37" i="12" s="1"/>
  <c r="E16" i="11"/>
  <c r="D16" i="11"/>
  <c r="L13" i="11"/>
  <c r="L12" i="11" s="1"/>
  <c r="K13" i="11"/>
  <c r="J13" i="11"/>
  <c r="I13" i="11"/>
  <c r="H13" i="11"/>
  <c r="H12" i="11" s="1"/>
  <c r="G13" i="11"/>
  <c r="F13" i="11"/>
  <c r="E13" i="11"/>
  <c r="D13" i="11"/>
  <c r="D12" i="11" s="1"/>
  <c r="J12" i="11"/>
  <c r="I12" i="11"/>
  <c r="L11" i="11"/>
  <c r="H36" i="12" s="1"/>
  <c r="K11" i="11"/>
  <c r="K72" i="11" s="1"/>
  <c r="K74" i="11" s="1"/>
  <c r="J11" i="11"/>
  <c r="I11" i="11"/>
  <c r="I72" i="11" s="1"/>
  <c r="I74" i="11" s="1"/>
  <c r="H11" i="11"/>
  <c r="G11" i="11"/>
  <c r="G72" i="11" s="1"/>
  <c r="G74" i="11" s="1"/>
  <c r="F11" i="11"/>
  <c r="B36" i="12" s="1"/>
  <c r="E11" i="11"/>
  <c r="E72" i="11" s="1"/>
  <c r="E74" i="11" s="1"/>
  <c r="D11" i="11"/>
  <c r="D9" i="11"/>
  <c r="L8" i="11"/>
  <c r="K8" i="11"/>
  <c r="K70" i="11" s="1"/>
  <c r="J8" i="11"/>
  <c r="I8" i="11"/>
  <c r="I70" i="11" s="1"/>
  <c r="H8" i="11"/>
  <c r="H70" i="11" s="1"/>
  <c r="G8" i="11"/>
  <c r="F8" i="11"/>
  <c r="F70" i="11" s="1"/>
  <c r="E8" i="11"/>
  <c r="E70" i="11" s="1"/>
  <c r="D8" i="11"/>
  <c r="F7" i="11"/>
  <c r="E7" i="11"/>
  <c r="L6" i="11"/>
  <c r="L69" i="11" s="1"/>
  <c r="K6" i="11"/>
  <c r="J6" i="11"/>
  <c r="J69" i="11" s="1"/>
  <c r="I6" i="11"/>
  <c r="I69" i="11" s="1"/>
  <c r="H6" i="11"/>
  <c r="G6" i="11"/>
  <c r="G69" i="11" s="1"/>
  <c r="F6" i="11"/>
  <c r="E6" i="11"/>
  <c r="D6" i="11"/>
  <c r="I5" i="11"/>
  <c r="L4" i="11"/>
  <c r="K4" i="11"/>
  <c r="K68" i="11" s="1"/>
  <c r="J4" i="11"/>
  <c r="J68" i="11" s="1"/>
  <c r="I4" i="11"/>
  <c r="H4" i="11"/>
  <c r="H68" i="11" s="1"/>
  <c r="G4" i="11"/>
  <c r="F4" i="11"/>
  <c r="E4" i="11"/>
  <c r="E12" i="11" s="1"/>
  <c r="D4" i="11"/>
  <c r="H3" i="11"/>
  <c r="G3" i="11"/>
  <c r="E3" i="11"/>
  <c r="G1" i="11"/>
  <c r="H1" i="11" s="1"/>
  <c r="I1" i="11" s="1"/>
  <c r="J1" i="11" s="1"/>
  <c r="K1" i="11" s="1"/>
  <c r="L1" i="11" s="1"/>
  <c r="F1" i="11"/>
  <c r="AN191" i="10"/>
  <c r="AO191" i="10" s="1"/>
  <c r="AP191" i="10" s="1"/>
  <c r="AQ191" i="10" s="1"/>
  <c r="AR191" i="10" s="1"/>
  <c r="AS191" i="10" s="1"/>
  <c r="W191" i="10"/>
  <c r="X191" i="10" s="1"/>
  <c r="Y191" i="10" s="1"/>
  <c r="Z191" i="10" s="1"/>
  <c r="AA191" i="10" s="1"/>
  <c r="AB191" i="10" s="1"/>
  <c r="AC191" i="10" s="1"/>
  <c r="AD191" i="10" s="1"/>
  <c r="AE191" i="10" s="1"/>
  <c r="AF191" i="10" s="1"/>
  <c r="AG191" i="10" s="1"/>
  <c r="AH191" i="10" s="1"/>
  <c r="AI191" i="10" s="1"/>
  <c r="AJ191" i="10" s="1"/>
  <c r="AK191" i="10" s="1"/>
  <c r="AL191" i="10" s="1"/>
  <c r="AM191" i="10" s="1"/>
  <c r="P191" i="10"/>
  <c r="Q191" i="10" s="1"/>
  <c r="R191" i="10" s="1"/>
  <c r="S191" i="10" s="1"/>
  <c r="T191" i="10" s="1"/>
  <c r="U191" i="10" s="1"/>
  <c r="V191" i="10" s="1"/>
  <c r="AL190" i="10"/>
  <c r="AM190" i="10" s="1"/>
  <c r="AN190" i="10" s="1"/>
  <c r="AO190" i="10" s="1"/>
  <c r="AP190" i="10" s="1"/>
  <c r="AQ190" i="10" s="1"/>
  <c r="AR190" i="10" s="1"/>
  <c r="AS190" i="10" s="1"/>
  <c r="U190" i="10"/>
  <c r="V190" i="10" s="1"/>
  <c r="W190" i="10" s="1"/>
  <c r="X190" i="10" s="1"/>
  <c r="Y190" i="10" s="1"/>
  <c r="Z190" i="10" s="1"/>
  <c r="AA190" i="10" s="1"/>
  <c r="AB190" i="10" s="1"/>
  <c r="AC190" i="10" s="1"/>
  <c r="AD190" i="10" s="1"/>
  <c r="AE190" i="10" s="1"/>
  <c r="AF190" i="10" s="1"/>
  <c r="AG190" i="10" s="1"/>
  <c r="AH190" i="10" s="1"/>
  <c r="AI190" i="10" s="1"/>
  <c r="AJ190" i="10" s="1"/>
  <c r="AK190" i="10" s="1"/>
  <c r="S190" i="10"/>
  <c r="T190" i="10" s="1"/>
  <c r="P190" i="10"/>
  <c r="Q190" i="10" s="1"/>
  <c r="R190" i="10" s="1"/>
  <c r="AO187" i="10"/>
  <c r="AP187" i="10" s="1"/>
  <c r="AQ187" i="10" s="1"/>
  <c r="AR187" i="10" s="1"/>
  <c r="AS187" i="10" s="1"/>
  <c r="V187" i="10"/>
  <c r="W187" i="10" s="1"/>
  <c r="X187" i="10" s="1"/>
  <c r="Y187" i="10" s="1"/>
  <c r="Z187" i="10" s="1"/>
  <c r="AA187" i="10" s="1"/>
  <c r="AB187" i="10" s="1"/>
  <c r="AC187" i="10" s="1"/>
  <c r="AD187" i="10" s="1"/>
  <c r="AE187" i="10" s="1"/>
  <c r="AF187" i="10" s="1"/>
  <c r="AG187" i="10" s="1"/>
  <c r="AH187" i="10" s="1"/>
  <c r="AI187" i="10" s="1"/>
  <c r="AJ187" i="10" s="1"/>
  <c r="AK187" i="10" s="1"/>
  <c r="AL187" i="10" s="1"/>
  <c r="AM187" i="10" s="1"/>
  <c r="AN187" i="10" s="1"/>
  <c r="S187" i="10"/>
  <c r="T187" i="10" s="1"/>
  <c r="U187" i="10" s="1"/>
  <c r="Q187" i="10"/>
  <c r="R187" i="10" s="1"/>
  <c r="Q186" i="10"/>
  <c r="R186" i="10" s="1"/>
  <c r="S186" i="10" s="1"/>
  <c r="T186" i="10" s="1"/>
  <c r="U186" i="10" s="1"/>
  <c r="V186" i="10" s="1"/>
  <c r="W186" i="10" s="1"/>
  <c r="X186" i="10" s="1"/>
  <c r="Y186" i="10" s="1"/>
  <c r="Z186" i="10" s="1"/>
  <c r="AA186" i="10" s="1"/>
  <c r="AB186" i="10" s="1"/>
  <c r="AC186" i="10" s="1"/>
  <c r="AD186" i="10" s="1"/>
  <c r="AE186" i="10" s="1"/>
  <c r="AF186" i="10" s="1"/>
  <c r="AG186" i="10" s="1"/>
  <c r="AH186" i="10" s="1"/>
  <c r="AI186" i="10" s="1"/>
  <c r="AJ186" i="10" s="1"/>
  <c r="AK186" i="10" s="1"/>
  <c r="AL186" i="10" s="1"/>
  <c r="AM186" i="10" s="1"/>
  <c r="AN186" i="10" s="1"/>
  <c r="AO186" i="10" s="1"/>
  <c r="AP186" i="10" s="1"/>
  <c r="AQ186" i="10" s="1"/>
  <c r="AR186" i="10" s="1"/>
  <c r="AS186" i="10" s="1"/>
  <c r="AI183" i="10"/>
  <c r="AJ183" i="10" s="1"/>
  <c r="AK183" i="10" s="1"/>
  <c r="AL183" i="10" s="1"/>
  <c r="AM183" i="10" s="1"/>
  <c r="AN183" i="10" s="1"/>
  <c r="AO183" i="10" s="1"/>
  <c r="AP183" i="10" s="1"/>
  <c r="AQ183" i="10" s="1"/>
  <c r="AR183" i="10" s="1"/>
  <c r="AS183" i="10" s="1"/>
  <c r="AF183" i="10"/>
  <c r="AG183" i="10" s="1"/>
  <c r="AH183" i="10" s="1"/>
  <c r="S183" i="10"/>
  <c r="T183" i="10" s="1"/>
  <c r="U183" i="10" s="1"/>
  <c r="V183" i="10" s="1"/>
  <c r="W183" i="10" s="1"/>
  <c r="X183" i="10" s="1"/>
  <c r="Y183" i="10" s="1"/>
  <c r="Z183" i="10" s="1"/>
  <c r="AA183" i="10" s="1"/>
  <c r="AB183" i="10" s="1"/>
  <c r="AC183" i="10" s="1"/>
  <c r="AD183" i="10" s="1"/>
  <c r="AE183" i="10" s="1"/>
  <c r="Q183" i="10"/>
  <c r="R183" i="10" s="1"/>
  <c r="R182" i="10"/>
  <c r="S182" i="10" s="1"/>
  <c r="T182" i="10" s="1"/>
  <c r="U182" i="10" s="1"/>
  <c r="V182" i="10" s="1"/>
  <c r="W182" i="10" s="1"/>
  <c r="X182" i="10" s="1"/>
  <c r="Y182" i="10" s="1"/>
  <c r="Z182" i="10" s="1"/>
  <c r="AA182" i="10" s="1"/>
  <c r="AB182" i="10" s="1"/>
  <c r="AC182" i="10" s="1"/>
  <c r="AD182" i="10" s="1"/>
  <c r="AE182" i="10" s="1"/>
  <c r="AF182" i="10" s="1"/>
  <c r="AG182" i="10" s="1"/>
  <c r="AH182" i="10" s="1"/>
  <c r="AI182" i="10" s="1"/>
  <c r="AJ182" i="10" s="1"/>
  <c r="AK182" i="10" s="1"/>
  <c r="AL182" i="10" s="1"/>
  <c r="AM182" i="10" s="1"/>
  <c r="AN182" i="10" s="1"/>
  <c r="AO182" i="10" s="1"/>
  <c r="AP182" i="10" s="1"/>
  <c r="AQ182" i="10" s="1"/>
  <c r="AR182" i="10" s="1"/>
  <c r="AS182" i="10" s="1"/>
  <c r="Q182" i="10"/>
  <c r="O146" i="10"/>
  <c r="T143" i="10"/>
  <c r="T140" i="10"/>
  <c r="S140" i="10"/>
  <c r="T134" i="10"/>
  <c r="R134" i="10"/>
  <c r="T133" i="10"/>
  <c r="R133" i="10"/>
  <c r="P94" i="10"/>
  <c r="O94" i="10"/>
  <c r="L94" i="10"/>
  <c r="M94" i="10" s="1"/>
  <c r="N94" i="10" s="1"/>
  <c r="P93" i="10"/>
  <c r="Q93" i="10" s="1"/>
  <c r="O93" i="10"/>
  <c r="N93" i="10"/>
  <c r="M93" i="10"/>
  <c r="L93" i="10"/>
  <c r="AP92" i="10"/>
  <c r="AQ92" i="10" s="1"/>
  <c r="AR92" i="10" s="1"/>
  <c r="AS92" i="10" s="1"/>
  <c r="T92" i="10"/>
  <c r="U92" i="10" s="1"/>
  <c r="V92" i="10" s="1"/>
  <c r="W92" i="10" s="1"/>
  <c r="X92" i="10" s="1"/>
  <c r="Y92" i="10" s="1"/>
  <c r="Z92" i="10" s="1"/>
  <c r="AA92" i="10" s="1"/>
  <c r="AB92" i="10" s="1"/>
  <c r="AC92" i="10" s="1"/>
  <c r="AD92" i="10" s="1"/>
  <c r="AE92" i="10" s="1"/>
  <c r="AF92" i="10" s="1"/>
  <c r="AG92" i="10" s="1"/>
  <c r="AH92" i="10" s="1"/>
  <c r="AI92" i="10" s="1"/>
  <c r="AJ92" i="10" s="1"/>
  <c r="AK92" i="10" s="1"/>
  <c r="AL92" i="10" s="1"/>
  <c r="AM92" i="10" s="1"/>
  <c r="AN92" i="10" s="1"/>
  <c r="AO92" i="10" s="1"/>
  <c r="S92" i="10"/>
  <c r="R92" i="10"/>
  <c r="Q92" i="10"/>
  <c r="M92" i="10"/>
  <c r="N92" i="10" s="1"/>
  <c r="O92" i="10" s="1"/>
  <c r="L92" i="10"/>
  <c r="AA91" i="10"/>
  <c r="AB91" i="10" s="1"/>
  <c r="AC91" i="10" s="1"/>
  <c r="AD91" i="10" s="1"/>
  <c r="AE91" i="10" s="1"/>
  <c r="AF91" i="10" s="1"/>
  <c r="AG91" i="10" s="1"/>
  <c r="AH91" i="10" s="1"/>
  <c r="AI91" i="10" s="1"/>
  <c r="AJ91" i="10" s="1"/>
  <c r="AK91" i="10" s="1"/>
  <c r="AL91" i="10" s="1"/>
  <c r="AM91" i="10" s="1"/>
  <c r="AN91" i="10" s="1"/>
  <c r="AO91" i="10" s="1"/>
  <c r="AP91" i="10" s="1"/>
  <c r="AQ91" i="10" s="1"/>
  <c r="AR91" i="10" s="1"/>
  <c r="AS91" i="10" s="1"/>
  <c r="U91" i="10"/>
  <c r="V91" i="10" s="1"/>
  <c r="W91" i="10" s="1"/>
  <c r="X91" i="10" s="1"/>
  <c r="Y91" i="10" s="1"/>
  <c r="Z91" i="10" s="1"/>
  <c r="T91" i="10"/>
  <c r="R91" i="10"/>
  <c r="S91" i="10" s="1"/>
  <c r="Q91" i="10"/>
  <c r="L91" i="10"/>
  <c r="M91" i="10" s="1"/>
  <c r="N91" i="10" s="1"/>
  <c r="O91" i="10" s="1"/>
  <c r="AI90" i="10"/>
  <c r="AJ90" i="10" s="1"/>
  <c r="AK90" i="10" s="1"/>
  <c r="AL90" i="10" s="1"/>
  <c r="AM90" i="10" s="1"/>
  <c r="AN90" i="10" s="1"/>
  <c r="AO90" i="10" s="1"/>
  <c r="AP90" i="10" s="1"/>
  <c r="AQ90" i="10" s="1"/>
  <c r="AR90" i="10" s="1"/>
  <c r="AS90" i="10" s="1"/>
  <c r="R90" i="10"/>
  <c r="S90" i="10" s="1"/>
  <c r="T90" i="10" s="1"/>
  <c r="U90" i="10" s="1"/>
  <c r="V90" i="10" s="1"/>
  <c r="W90" i="10" s="1"/>
  <c r="X90" i="10" s="1"/>
  <c r="Y90" i="10" s="1"/>
  <c r="Z90" i="10" s="1"/>
  <c r="AA90" i="10" s="1"/>
  <c r="AB90" i="10" s="1"/>
  <c r="AC90" i="10" s="1"/>
  <c r="AD90" i="10" s="1"/>
  <c r="AE90" i="10" s="1"/>
  <c r="AF90" i="10" s="1"/>
  <c r="AG90" i="10" s="1"/>
  <c r="AH90" i="10" s="1"/>
  <c r="Q90" i="10"/>
  <c r="L90" i="10"/>
  <c r="M90" i="10" s="1"/>
  <c r="N90" i="10" s="1"/>
  <c r="O90" i="10" s="1"/>
  <c r="N89" i="10"/>
  <c r="O89" i="10" s="1"/>
  <c r="M89" i="10"/>
  <c r="L89" i="10"/>
  <c r="X88" i="10"/>
  <c r="Y88" i="10" s="1"/>
  <c r="Z88" i="10" s="1"/>
  <c r="AA88" i="10" s="1"/>
  <c r="AB88" i="10" s="1"/>
  <c r="AC88" i="10" s="1"/>
  <c r="AD88" i="10" s="1"/>
  <c r="AE88" i="10" s="1"/>
  <c r="AF88" i="10" s="1"/>
  <c r="AG88" i="10" s="1"/>
  <c r="AH88" i="10" s="1"/>
  <c r="AI88" i="10" s="1"/>
  <c r="AJ88" i="10" s="1"/>
  <c r="AK88" i="10" s="1"/>
  <c r="AL88" i="10" s="1"/>
  <c r="AM88" i="10" s="1"/>
  <c r="AN88" i="10" s="1"/>
  <c r="AO88" i="10" s="1"/>
  <c r="AP88" i="10" s="1"/>
  <c r="AQ88" i="10" s="1"/>
  <c r="AR88" i="10" s="1"/>
  <c r="AS88" i="10" s="1"/>
  <c r="Q88" i="10"/>
  <c r="R88" i="10" s="1"/>
  <c r="S88" i="10" s="1"/>
  <c r="T88" i="10" s="1"/>
  <c r="U88" i="10" s="1"/>
  <c r="V88" i="10" s="1"/>
  <c r="W88" i="10" s="1"/>
  <c r="N88" i="10"/>
  <c r="O88" i="10" s="1"/>
  <c r="M88" i="10"/>
  <c r="L88" i="10"/>
  <c r="AA87" i="10"/>
  <c r="AB87" i="10" s="1"/>
  <c r="AC87" i="10" s="1"/>
  <c r="AD87" i="10" s="1"/>
  <c r="AE87" i="10" s="1"/>
  <c r="AF87" i="10" s="1"/>
  <c r="AG87" i="10" s="1"/>
  <c r="AH87" i="10" s="1"/>
  <c r="AI87" i="10" s="1"/>
  <c r="AJ87" i="10" s="1"/>
  <c r="AK87" i="10" s="1"/>
  <c r="AL87" i="10" s="1"/>
  <c r="AM87" i="10" s="1"/>
  <c r="AN87" i="10" s="1"/>
  <c r="AO87" i="10" s="1"/>
  <c r="AP87" i="10" s="1"/>
  <c r="AQ87" i="10" s="1"/>
  <c r="AR87" i="10" s="1"/>
  <c r="AS87" i="10" s="1"/>
  <c r="Z87" i="10"/>
  <c r="Y87" i="10"/>
  <c r="Q87" i="10"/>
  <c r="R87" i="10" s="1"/>
  <c r="S87" i="10" s="1"/>
  <c r="T87" i="10" s="1"/>
  <c r="U87" i="10" s="1"/>
  <c r="V87" i="10" s="1"/>
  <c r="W87" i="10" s="1"/>
  <c r="X87" i="10" s="1"/>
  <c r="O87" i="10"/>
  <c r="N87" i="10"/>
  <c r="M87" i="10"/>
  <c r="L87" i="10"/>
  <c r="Q86" i="10"/>
  <c r="R86" i="10" s="1"/>
  <c r="S86" i="10" s="1"/>
  <c r="T86" i="10" s="1"/>
  <c r="U86" i="10" s="1"/>
  <c r="V86" i="10" s="1"/>
  <c r="W86" i="10" s="1"/>
  <c r="X86" i="10" s="1"/>
  <c r="Y86" i="10" s="1"/>
  <c r="Z86" i="10" s="1"/>
  <c r="AA86" i="10" s="1"/>
  <c r="AB86" i="10" s="1"/>
  <c r="AC86" i="10" s="1"/>
  <c r="AD86" i="10" s="1"/>
  <c r="AE86" i="10" s="1"/>
  <c r="AF86" i="10" s="1"/>
  <c r="AG86" i="10" s="1"/>
  <c r="AH86" i="10" s="1"/>
  <c r="AI86" i="10" s="1"/>
  <c r="AJ86" i="10" s="1"/>
  <c r="AK86" i="10" s="1"/>
  <c r="AL86" i="10" s="1"/>
  <c r="AM86" i="10" s="1"/>
  <c r="AN86" i="10" s="1"/>
  <c r="AO86" i="10" s="1"/>
  <c r="AP86" i="10" s="1"/>
  <c r="AQ86" i="10" s="1"/>
  <c r="AR86" i="10" s="1"/>
  <c r="AS86" i="10" s="1"/>
  <c r="L86" i="10"/>
  <c r="M86" i="10" s="1"/>
  <c r="N86" i="10" s="1"/>
  <c r="O86" i="10" s="1"/>
  <c r="R85" i="10"/>
  <c r="S85" i="10" s="1"/>
  <c r="T85" i="10" s="1"/>
  <c r="U85" i="10" s="1"/>
  <c r="V85" i="10" s="1"/>
  <c r="W85" i="10" s="1"/>
  <c r="X85" i="10" s="1"/>
  <c r="Y85" i="10" s="1"/>
  <c r="Z85" i="10" s="1"/>
  <c r="AA85" i="10" s="1"/>
  <c r="AB85" i="10" s="1"/>
  <c r="AC85" i="10" s="1"/>
  <c r="AD85" i="10" s="1"/>
  <c r="AE85" i="10" s="1"/>
  <c r="AF85" i="10" s="1"/>
  <c r="AG85" i="10" s="1"/>
  <c r="AH85" i="10" s="1"/>
  <c r="AI85" i="10" s="1"/>
  <c r="AJ85" i="10" s="1"/>
  <c r="AK85" i="10" s="1"/>
  <c r="AL85" i="10" s="1"/>
  <c r="AM85" i="10" s="1"/>
  <c r="AN85" i="10" s="1"/>
  <c r="AO85" i="10" s="1"/>
  <c r="AP85" i="10" s="1"/>
  <c r="AQ85" i="10" s="1"/>
  <c r="AR85" i="10" s="1"/>
  <c r="AS85" i="10" s="1"/>
  <c r="Q85" i="10"/>
  <c r="L85" i="10"/>
  <c r="M85" i="10" s="1"/>
  <c r="N85" i="10" s="1"/>
  <c r="O85" i="10" s="1"/>
  <c r="T84" i="10"/>
  <c r="U84" i="10" s="1"/>
  <c r="V84" i="10" s="1"/>
  <c r="W84" i="10" s="1"/>
  <c r="X84" i="10" s="1"/>
  <c r="Y84" i="10" s="1"/>
  <c r="Z84" i="10" s="1"/>
  <c r="AA84" i="10" s="1"/>
  <c r="AB84" i="10" s="1"/>
  <c r="AC84" i="10" s="1"/>
  <c r="AD84" i="10" s="1"/>
  <c r="AE84" i="10" s="1"/>
  <c r="AF84" i="10" s="1"/>
  <c r="AG84" i="10" s="1"/>
  <c r="AH84" i="10" s="1"/>
  <c r="AI84" i="10" s="1"/>
  <c r="AJ84" i="10" s="1"/>
  <c r="AK84" i="10" s="1"/>
  <c r="AL84" i="10" s="1"/>
  <c r="AM84" i="10" s="1"/>
  <c r="AN84" i="10" s="1"/>
  <c r="AO84" i="10" s="1"/>
  <c r="AP84" i="10" s="1"/>
  <c r="AQ84" i="10" s="1"/>
  <c r="AR84" i="10" s="1"/>
  <c r="AS84" i="10" s="1"/>
  <c r="S84" i="10"/>
  <c r="R84" i="10"/>
  <c r="Q84" i="10"/>
  <c r="M84" i="10"/>
  <c r="N84" i="10" s="1"/>
  <c r="O84" i="10" s="1"/>
  <c r="L84" i="10"/>
  <c r="AC83" i="10"/>
  <c r="AD83" i="10" s="1"/>
  <c r="AE83" i="10" s="1"/>
  <c r="AF83" i="10" s="1"/>
  <c r="AG83" i="10" s="1"/>
  <c r="AH83" i="10" s="1"/>
  <c r="AI83" i="10" s="1"/>
  <c r="AJ83" i="10" s="1"/>
  <c r="AK83" i="10" s="1"/>
  <c r="AL83" i="10" s="1"/>
  <c r="AM83" i="10" s="1"/>
  <c r="AN83" i="10" s="1"/>
  <c r="AO83" i="10" s="1"/>
  <c r="AP83" i="10" s="1"/>
  <c r="AQ83" i="10" s="1"/>
  <c r="AR83" i="10" s="1"/>
  <c r="AS83" i="10" s="1"/>
  <c r="T83" i="10"/>
  <c r="U83" i="10" s="1"/>
  <c r="V83" i="10" s="1"/>
  <c r="W83" i="10" s="1"/>
  <c r="X83" i="10" s="1"/>
  <c r="Y83" i="10" s="1"/>
  <c r="Z83" i="10" s="1"/>
  <c r="AA83" i="10" s="1"/>
  <c r="AB83" i="10" s="1"/>
  <c r="S83" i="10"/>
  <c r="R83" i="10"/>
  <c r="Q83" i="10"/>
  <c r="N83" i="10"/>
  <c r="O83" i="10" s="1"/>
  <c r="M83" i="10"/>
  <c r="L83" i="10"/>
  <c r="Q82" i="10"/>
  <c r="R82" i="10" s="1"/>
  <c r="S82" i="10" s="1"/>
  <c r="T82" i="10" s="1"/>
  <c r="U82" i="10" s="1"/>
  <c r="V82" i="10" s="1"/>
  <c r="W82" i="10" s="1"/>
  <c r="X82" i="10" s="1"/>
  <c r="Y82" i="10" s="1"/>
  <c r="Z82" i="10" s="1"/>
  <c r="AA82" i="10" s="1"/>
  <c r="AB82" i="10" s="1"/>
  <c r="AC82" i="10" s="1"/>
  <c r="AD82" i="10" s="1"/>
  <c r="AE82" i="10" s="1"/>
  <c r="AF82" i="10" s="1"/>
  <c r="AG82" i="10" s="1"/>
  <c r="AH82" i="10" s="1"/>
  <c r="AI82" i="10" s="1"/>
  <c r="AJ82" i="10" s="1"/>
  <c r="AK82" i="10" s="1"/>
  <c r="AL82" i="10" s="1"/>
  <c r="AM82" i="10" s="1"/>
  <c r="AN82" i="10" s="1"/>
  <c r="AO82" i="10" s="1"/>
  <c r="AP82" i="10" s="1"/>
  <c r="AQ82" i="10" s="1"/>
  <c r="AR82" i="10" s="1"/>
  <c r="AS82" i="10" s="1"/>
  <c r="L82" i="10"/>
  <c r="M82" i="10" s="1"/>
  <c r="N82" i="10" s="1"/>
  <c r="O82" i="10" s="1"/>
  <c r="AL81" i="10"/>
  <c r="AM81" i="10" s="1"/>
  <c r="AN81" i="10" s="1"/>
  <c r="AO81" i="10" s="1"/>
  <c r="AP81" i="10" s="1"/>
  <c r="AQ81" i="10" s="1"/>
  <c r="AR81" i="10" s="1"/>
  <c r="AS81" i="10" s="1"/>
  <c r="Q81" i="10"/>
  <c r="R81" i="10" s="1"/>
  <c r="S81" i="10" s="1"/>
  <c r="T81" i="10" s="1"/>
  <c r="U81" i="10" s="1"/>
  <c r="V81" i="10" s="1"/>
  <c r="W81" i="10" s="1"/>
  <c r="X81" i="10" s="1"/>
  <c r="Y81" i="10" s="1"/>
  <c r="Z81" i="10" s="1"/>
  <c r="AA81" i="10" s="1"/>
  <c r="AB81" i="10" s="1"/>
  <c r="AC81" i="10" s="1"/>
  <c r="AD81" i="10" s="1"/>
  <c r="AE81" i="10" s="1"/>
  <c r="AF81" i="10" s="1"/>
  <c r="AG81" i="10" s="1"/>
  <c r="AH81" i="10" s="1"/>
  <c r="AI81" i="10" s="1"/>
  <c r="AJ81" i="10" s="1"/>
  <c r="AK81" i="10" s="1"/>
  <c r="N81" i="10"/>
  <c r="O81" i="10" s="1"/>
  <c r="M81" i="10"/>
  <c r="L81" i="10"/>
  <c r="N76" i="10"/>
  <c r="M76" i="10"/>
  <c r="L76" i="10"/>
  <c r="K76" i="10"/>
  <c r="J76" i="10"/>
  <c r="I76" i="10"/>
  <c r="H76" i="10"/>
  <c r="G76" i="10"/>
  <c r="F76" i="10"/>
  <c r="E76" i="10"/>
  <c r="D76" i="10"/>
  <c r="N74" i="10"/>
  <c r="M74" i="10"/>
  <c r="L74" i="10"/>
  <c r="K74" i="10"/>
  <c r="J74" i="10"/>
  <c r="I74" i="10"/>
  <c r="H74" i="10"/>
  <c r="G74" i="10"/>
  <c r="F74" i="10"/>
  <c r="E74" i="10"/>
  <c r="D74" i="10"/>
  <c r="Q72" i="10"/>
  <c r="R72" i="10" s="1"/>
  <c r="S72" i="10" s="1"/>
  <c r="T72" i="10" s="1"/>
  <c r="U72" i="10" s="1"/>
  <c r="V72" i="10" s="1"/>
  <c r="W72" i="10" s="1"/>
  <c r="X72" i="10" s="1"/>
  <c r="Y72" i="10" s="1"/>
  <c r="Z72" i="10" s="1"/>
  <c r="AA72" i="10" s="1"/>
  <c r="AB72" i="10" s="1"/>
  <c r="AC72" i="10" s="1"/>
  <c r="AD72" i="10" s="1"/>
  <c r="AE72" i="10" s="1"/>
  <c r="AF72" i="10" s="1"/>
  <c r="AG72" i="10" s="1"/>
  <c r="AH72" i="10" s="1"/>
  <c r="AI72" i="10" s="1"/>
  <c r="AJ72" i="10" s="1"/>
  <c r="AK72" i="10" s="1"/>
  <c r="AL72" i="10" s="1"/>
  <c r="AM72" i="10" s="1"/>
  <c r="AN72" i="10" s="1"/>
  <c r="AO72" i="10" s="1"/>
  <c r="AP72" i="10" s="1"/>
  <c r="AQ72" i="10" s="1"/>
  <c r="AR72" i="10" s="1"/>
  <c r="AS72" i="10" s="1"/>
  <c r="F72" i="10"/>
  <c r="G72" i="10" s="1"/>
  <c r="H72" i="10" s="1"/>
  <c r="I72" i="10" s="1"/>
  <c r="J72" i="10" s="1"/>
  <c r="K72" i="10" s="1"/>
  <c r="L72" i="10" s="1"/>
  <c r="M72" i="10" s="1"/>
  <c r="N72" i="10" s="1"/>
  <c r="O72" i="10" s="1"/>
  <c r="E72" i="10"/>
  <c r="D72" i="10"/>
  <c r="AD71" i="10"/>
  <c r="AE71" i="10" s="1"/>
  <c r="AF71" i="10" s="1"/>
  <c r="AG71" i="10" s="1"/>
  <c r="AH71" i="10" s="1"/>
  <c r="AI71" i="10" s="1"/>
  <c r="AJ71" i="10" s="1"/>
  <c r="AK71" i="10" s="1"/>
  <c r="AL71" i="10" s="1"/>
  <c r="AM71" i="10" s="1"/>
  <c r="AN71" i="10" s="1"/>
  <c r="AO71" i="10" s="1"/>
  <c r="AP71" i="10" s="1"/>
  <c r="AQ71" i="10" s="1"/>
  <c r="AR71" i="10" s="1"/>
  <c r="AS71" i="10" s="1"/>
  <c r="AC71" i="10"/>
  <c r="Y71" i="10"/>
  <c r="Z71" i="10" s="1"/>
  <c r="AA71" i="10" s="1"/>
  <c r="AB71" i="10" s="1"/>
  <c r="Q71" i="10"/>
  <c r="R71" i="10" s="1"/>
  <c r="S71" i="10" s="1"/>
  <c r="T71" i="10" s="1"/>
  <c r="U71" i="10" s="1"/>
  <c r="V71" i="10" s="1"/>
  <c r="W71" i="10" s="1"/>
  <c r="AS70" i="10"/>
  <c r="AR70" i="10"/>
  <c r="AQ70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X68" i="10"/>
  <c r="AS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R67" i="10"/>
  <c r="S67" i="10" s="1"/>
  <c r="T67" i="10" s="1"/>
  <c r="U67" i="10" s="1"/>
  <c r="V67" i="10" s="1"/>
  <c r="W67" i="10" s="1"/>
  <c r="X67" i="10" s="1"/>
  <c r="Y67" i="10" s="1"/>
  <c r="Z67" i="10" s="1"/>
  <c r="AA67" i="10" s="1"/>
  <c r="Q67" i="10"/>
  <c r="N67" i="10"/>
  <c r="M67" i="10"/>
  <c r="L67" i="10"/>
  <c r="K67" i="10"/>
  <c r="AQ66" i="10"/>
  <c r="AR66" i="10" s="1"/>
  <c r="AS66" i="10" s="1"/>
  <c r="AL66" i="10"/>
  <c r="AM66" i="10" s="1"/>
  <c r="AF66" i="10"/>
  <c r="AG66" i="10" s="1"/>
  <c r="AH66" i="10" s="1"/>
  <c r="AI66" i="10" s="1"/>
  <c r="AJ66" i="10" s="1"/>
  <c r="AK66" i="10" s="1"/>
  <c r="R66" i="10"/>
  <c r="S66" i="10" s="1"/>
  <c r="T66" i="10" s="1"/>
  <c r="U66" i="10" s="1"/>
  <c r="V66" i="10" s="1"/>
  <c r="W66" i="10" s="1"/>
  <c r="X66" i="10" s="1"/>
  <c r="Y66" i="10" s="1"/>
  <c r="Z66" i="10" s="1"/>
  <c r="AA66" i="10" s="1"/>
  <c r="Q66" i="10"/>
  <c r="AJ65" i="10"/>
  <c r="AK65" i="10" s="1"/>
  <c r="AL65" i="10" s="1"/>
  <c r="AM65" i="10" s="1"/>
  <c r="AN65" i="10" s="1"/>
  <c r="AO65" i="10" s="1"/>
  <c r="AP65" i="10" s="1"/>
  <c r="AQ65" i="10" s="1"/>
  <c r="AR65" i="10" s="1"/>
  <c r="AS65" i="10" s="1"/>
  <c r="Z65" i="10"/>
  <c r="AA65" i="10" s="1"/>
  <c r="AB65" i="10" s="1"/>
  <c r="AC65" i="10" s="1"/>
  <c r="AD65" i="10" s="1"/>
  <c r="AE65" i="10" s="1"/>
  <c r="AF65" i="10" s="1"/>
  <c r="AG65" i="10" s="1"/>
  <c r="AH65" i="10" s="1"/>
  <c r="AI65" i="10" s="1"/>
  <c r="U65" i="10"/>
  <c r="V65" i="10" s="1"/>
  <c r="V64" i="10"/>
  <c r="W64" i="10" s="1"/>
  <c r="X64" i="10" s="1"/>
  <c r="Y64" i="10" s="1"/>
  <c r="Z64" i="10" s="1"/>
  <c r="AA64" i="10" s="1"/>
  <c r="AB64" i="10" s="1"/>
  <c r="AC64" i="10" s="1"/>
  <c r="AD64" i="10" s="1"/>
  <c r="AE64" i="10" s="1"/>
  <c r="AF64" i="10" s="1"/>
  <c r="AG64" i="10" s="1"/>
  <c r="AH64" i="10" s="1"/>
  <c r="AI64" i="10" s="1"/>
  <c r="AJ64" i="10" s="1"/>
  <c r="AK64" i="10" s="1"/>
  <c r="AL64" i="10" s="1"/>
  <c r="AM64" i="10" s="1"/>
  <c r="AN64" i="10" s="1"/>
  <c r="AO64" i="10" s="1"/>
  <c r="AP64" i="10" s="1"/>
  <c r="AQ64" i="10" s="1"/>
  <c r="AR64" i="10" s="1"/>
  <c r="AS64" i="10" s="1"/>
  <c r="U64" i="10"/>
  <c r="T64" i="10"/>
  <c r="L60" i="10"/>
  <c r="M60" i="10" s="1"/>
  <c r="N60" i="10" s="1"/>
  <c r="O60" i="10" s="1"/>
  <c r="P58" i="10"/>
  <c r="N58" i="10"/>
  <c r="O58" i="10" s="1"/>
  <c r="L58" i="10"/>
  <c r="M58" i="10" s="1"/>
  <c r="AF57" i="10"/>
  <c r="AG57" i="10" s="1"/>
  <c r="AH57" i="10" s="1"/>
  <c r="AI57" i="10" s="1"/>
  <c r="AJ57" i="10" s="1"/>
  <c r="AK57" i="10" s="1"/>
  <c r="AL57" i="10" s="1"/>
  <c r="AM57" i="10" s="1"/>
  <c r="AN57" i="10" s="1"/>
  <c r="AO57" i="10" s="1"/>
  <c r="AP57" i="10" s="1"/>
  <c r="AQ57" i="10" s="1"/>
  <c r="AR57" i="10" s="1"/>
  <c r="AS57" i="10" s="1"/>
  <c r="AE57" i="10"/>
  <c r="AD57" i="10"/>
  <c r="X57" i="10"/>
  <c r="Y57" i="10" s="1"/>
  <c r="Z57" i="10" s="1"/>
  <c r="AA57" i="10" s="1"/>
  <c r="AB57" i="10" s="1"/>
  <c r="AC57" i="10" s="1"/>
  <c r="Q57" i="10"/>
  <c r="R57" i="10" s="1"/>
  <c r="S57" i="10" s="1"/>
  <c r="T57" i="10" s="1"/>
  <c r="U57" i="10" s="1"/>
  <c r="V57" i="10" s="1"/>
  <c r="AQ56" i="10"/>
  <c r="AR56" i="10" s="1"/>
  <c r="AS56" i="10" s="1"/>
  <c r="AP56" i="10"/>
  <c r="AO56" i="10"/>
  <c r="AD56" i="10"/>
  <c r="AE56" i="10" s="1"/>
  <c r="AF56" i="10" s="1"/>
  <c r="AG56" i="10" s="1"/>
  <c r="AH56" i="10" s="1"/>
  <c r="AI56" i="10" s="1"/>
  <c r="AJ56" i="10" s="1"/>
  <c r="AK56" i="10" s="1"/>
  <c r="AL56" i="10" s="1"/>
  <c r="AM56" i="10" s="1"/>
  <c r="AC56" i="10"/>
  <c r="Q56" i="10"/>
  <c r="R56" i="10" s="1"/>
  <c r="S56" i="10" s="1"/>
  <c r="T56" i="10" s="1"/>
  <c r="U56" i="10" s="1"/>
  <c r="V56" i="10" s="1"/>
  <c r="W56" i="10" s="1"/>
  <c r="X56" i="10" s="1"/>
  <c r="Y56" i="10" s="1"/>
  <c r="Z56" i="10" s="1"/>
  <c r="AA56" i="10" s="1"/>
  <c r="Q55" i="10"/>
  <c r="R55" i="10" s="1"/>
  <c r="S55" i="10" s="1"/>
  <c r="T55" i="10" s="1"/>
  <c r="U55" i="10" s="1"/>
  <c r="V55" i="10" s="1"/>
  <c r="W55" i="10" s="1"/>
  <c r="X55" i="10" s="1"/>
  <c r="Y55" i="10" s="1"/>
  <c r="Z55" i="10" s="1"/>
  <c r="AA55" i="10" s="1"/>
  <c r="AB55" i="10" s="1"/>
  <c r="AC55" i="10" s="1"/>
  <c r="AD55" i="10" s="1"/>
  <c r="AE55" i="10" s="1"/>
  <c r="AF55" i="10" s="1"/>
  <c r="AG55" i="10" s="1"/>
  <c r="AH55" i="10" s="1"/>
  <c r="AI55" i="10" s="1"/>
  <c r="AJ55" i="10" s="1"/>
  <c r="AK55" i="10" s="1"/>
  <c r="AL55" i="10" s="1"/>
  <c r="AM55" i="10" s="1"/>
  <c r="AN55" i="10" s="1"/>
  <c r="AO55" i="10" s="1"/>
  <c r="AP55" i="10" s="1"/>
  <c r="AQ55" i="10" s="1"/>
  <c r="AR55" i="10" s="1"/>
  <c r="AS55" i="10" s="1"/>
  <c r="M55" i="10"/>
  <c r="N55" i="10" s="1"/>
  <c r="O55" i="10" s="1"/>
  <c r="L55" i="10"/>
  <c r="S54" i="10"/>
  <c r="T54" i="10" s="1"/>
  <c r="U54" i="10" s="1"/>
  <c r="V54" i="10" s="1"/>
  <c r="W54" i="10" s="1"/>
  <c r="X54" i="10" s="1"/>
  <c r="Y54" i="10" s="1"/>
  <c r="Z54" i="10" s="1"/>
  <c r="AA54" i="10" s="1"/>
  <c r="AB54" i="10" s="1"/>
  <c r="AC54" i="10" s="1"/>
  <c r="AD54" i="10" s="1"/>
  <c r="AE54" i="10" s="1"/>
  <c r="AF54" i="10" s="1"/>
  <c r="AG54" i="10" s="1"/>
  <c r="AH54" i="10" s="1"/>
  <c r="AI54" i="10" s="1"/>
  <c r="AJ54" i="10" s="1"/>
  <c r="AK54" i="10" s="1"/>
  <c r="AL54" i="10" s="1"/>
  <c r="AM54" i="10" s="1"/>
  <c r="AN54" i="10" s="1"/>
  <c r="AO54" i="10" s="1"/>
  <c r="AP54" i="10" s="1"/>
  <c r="AQ54" i="10" s="1"/>
  <c r="AR54" i="10" s="1"/>
  <c r="AS54" i="10" s="1"/>
  <c r="R54" i="10"/>
  <c r="N54" i="10"/>
  <c r="O54" i="10" s="1"/>
  <c r="P54" i="10" s="1"/>
  <c r="Q54" i="10" s="1"/>
  <c r="L54" i="10"/>
  <c r="M54" i="10" s="1"/>
  <c r="Q53" i="10"/>
  <c r="R53" i="10" s="1"/>
  <c r="S53" i="10" s="1"/>
  <c r="T53" i="10" s="1"/>
  <c r="U53" i="10" s="1"/>
  <c r="V53" i="10" s="1"/>
  <c r="W53" i="10" s="1"/>
  <c r="X53" i="10" s="1"/>
  <c r="Y53" i="10" s="1"/>
  <c r="Z53" i="10" s="1"/>
  <c r="AA53" i="10" s="1"/>
  <c r="AB53" i="10" s="1"/>
  <c r="AC53" i="10" s="1"/>
  <c r="AD53" i="10" s="1"/>
  <c r="AE53" i="10" s="1"/>
  <c r="AF53" i="10" s="1"/>
  <c r="AG53" i="10" s="1"/>
  <c r="AH53" i="10" s="1"/>
  <c r="AI53" i="10" s="1"/>
  <c r="AJ53" i="10" s="1"/>
  <c r="AK53" i="10" s="1"/>
  <c r="AL53" i="10" s="1"/>
  <c r="AM53" i="10" s="1"/>
  <c r="AN53" i="10" s="1"/>
  <c r="AO53" i="10" s="1"/>
  <c r="AP53" i="10" s="1"/>
  <c r="AQ53" i="10" s="1"/>
  <c r="AR53" i="10" s="1"/>
  <c r="AS53" i="10" s="1"/>
  <c r="Q52" i="10"/>
  <c r="R52" i="10" s="1"/>
  <c r="S52" i="10" s="1"/>
  <c r="T52" i="10" s="1"/>
  <c r="U52" i="10" s="1"/>
  <c r="V52" i="10" s="1"/>
  <c r="W52" i="10" s="1"/>
  <c r="X52" i="10" s="1"/>
  <c r="Y52" i="10" s="1"/>
  <c r="Z52" i="10" s="1"/>
  <c r="AA52" i="10" s="1"/>
  <c r="AB52" i="10" s="1"/>
  <c r="AC52" i="10" s="1"/>
  <c r="AD52" i="10" s="1"/>
  <c r="AE52" i="10" s="1"/>
  <c r="AF52" i="10" s="1"/>
  <c r="AG52" i="10" s="1"/>
  <c r="AH52" i="10" s="1"/>
  <c r="AI52" i="10" s="1"/>
  <c r="AJ52" i="10" s="1"/>
  <c r="AK52" i="10" s="1"/>
  <c r="AL52" i="10" s="1"/>
  <c r="AM52" i="10" s="1"/>
  <c r="AN52" i="10" s="1"/>
  <c r="AO52" i="10" s="1"/>
  <c r="AP52" i="10" s="1"/>
  <c r="AQ52" i="10" s="1"/>
  <c r="AR52" i="10" s="1"/>
  <c r="AS52" i="10" s="1"/>
  <c r="AP51" i="10"/>
  <c r="AQ51" i="10" s="1"/>
  <c r="AR51" i="10" s="1"/>
  <c r="AS51" i="10" s="1"/>
  <c r="AO51" i="10"/>
  <c r="U51" i="10"/>
  <c r="V51" i="10" s="1"/>
  <c r="W51" i="10" s="1"/>
  <c r="X51" i="10" s="1"/>
  <c r="Y51" i="10" s="1"/>
  <c r="Z51" i="10" s="1"/>
  <c r="AA51" i="10" s="1"/>
  <c r="AB51" i="10" s="1"/>
  <c r="AC51" i="10" s="1"/>
  <c r="AD51" i="10" s="1"/>
  <c r="AE51" i="10" s="1"/>
  <c r="AF51" i="10" s="1"/>
  <c r="AG51" i="10" s="1"/>
  <c r="AH51" i="10" s="1"/>
  <c r="AI51" i="10" s="1"/>
  <c r="AJ51" i="10" s="1"/>
  <c r="AK51" i="10" s="1"/>
  <c r="AL51" i="10" s="1"/>
  <c r="AM51" i="10" s="1"/>
  <c r="Q51" i="10"/>
  <c r="R51" i="10" s="1"/>
  <c r="S51" i="10" s="1"/>
  <c r="T51" i="10" s="1"/>
  <c r="Q50" i="10"/>
  <c r="R50" i="10" s="1"/>
  <c r="S50" i="10" s="1"/>
  <c r="T50" i="10" s="1"/>
  <c r="U50" i="10" s="1"/>
  <c r="V50" i="10" s="1"/>
  <c r="W50" i="10" s="1"/>
  <c r="X50" i="10" s="1"/>
  <c r="Y50" i="10" s="1"/>
  <c r="Z50" i="10" s="1"/>
  <c r="AA50" i="10" s="1"/>
  <c r="AB50" i="10" s="1"/>
  <c r="AC50" i="10" s="1"/>
  <c r="AD50" i="10" s="1"/>
  <c r="AE50" i="10" s="1"/>
  <c r="AF50" i="10" s="1"/>
  <c r="AG50" i="10" s="1"/>
  <c r="AH50" i="10" s="1"/>
  <c r="AI50" i="10" s="1"/>
  <c r="AJ50" i="10" s="1"/>
  <c r="AK50" i="10" s="1"/>
  <c r="AL50" i="10" s="1"/>
  <c r="AM50" i="10" s="1"/>
  <c r="AN50" i="10" s="1"/>
  <c r="AO50" i="10" s="1"/>
  <c r="AP50" i="10" s="1"/>
  <c r="AQ50" i="10" s="1"/>
  <c r="AR50" i="10" s="1"/>
  <c r="AS50" i="10" s="1"/>
  <c r="X48" i="10"/>
  <c r="Y48" i="10" s="1"/>
  <c r="Z48" i="10" s="1"/>
  <c r="AA48" i="10" s="1"/>
  <c r="AB48" i="10" s="1"/>
  <c r="AC48" i="10" s="1"/>
  <c r="AD48" i="10" s="1"/>
  <c r="AE48" i="10" s="1"/>
  <c r="AF48" i="10" s="1"/>
  <c r="AG48" i="10" s="1"/>
  <c r="AH48" i="10" s="1"/>
  <c r="AI48" i="10" s="1"/>
  <c r="AJ48" i="10" s="1"/>
  <c r="AK48" i="10" s="1"/>
  <c r="AL48" i="10" s="1"/>
  <c r="AM48" i="10" s="1"/>
  <c r="AN48" i="10" s="1"/>
  <c r="AO48" i="10" s="1"/>
  <c r="AP48" i="10" s="1"/>
  <c r="AQ48" i="10" s="1"/>
  <c r="AR48" i="10" s="1"/>
  <c r="AS48" i="10" s="1"/>
  <c r="Q48" i="10"/>
  <c r="R48" i="10" s="1"/>
  <c r="S48" i="10" s="1"/>
  <c r="T48" i="10" s="1"/>
  <c r="U48" i="10" s="1"/>
  <c r="V48" i="10" s="1"/>
  <c r="W48" i="10" s="1"/>
  <c r="Q47" i="10"/>
  <c r="R47" i="10" s="1"/>
  <c r="S47" i="10" s="1"/>
  <c r="T47" i="10" s="1"/>
  <c r="U47" i="10" s="1"/>
  <c r="V47" i="10" s="1"/>
  <c r="W47" i="10" s="1"/>
  <c r="X47" i="10" s="1"/>
  <c r="Y47" i="10" s="1"/>
  <c r="Z47" i="10" s="1"/>
  <c r="AA47" i="10" s="1"/>
  <c r="AB47" i="10" s="1"/>
  <c r="AC47" i="10" s="1"/>
  <c r="AD47" i="10" s="1"/>
  <c r="AE47" i="10" s="1"/>
  <c r="AF47" i="10" s="1"/>
  <c r="AG47" i="10" s="1"/>
  <c r="AH47" i="10" s="1"/>
  <c r="AI47" i="10" s="1"/>
  <c r="AJ47" i="10" s="1"/>
  <c r="AK47" i="10" s="1"/>
  <c r="AL47" i="10" s="1"/>
  <c r="AM47" i="10" s="1"/>
  <c r="AN47" i="10" s="1"/>
  <c r="AO47" i="10" s="1"/>
  <c r="AP47" i="10" s="1"/>
  <c r="AQ47" i="10" s="1"/>
  <c r="AR47" i="10" s="1"/>
  <c r="AS47" i="10" s="1"/>
  <c r="N47" i="10"/>
  <c r="O47" i="10" s="1"/>
  <c r="M47" i="10"/>
  <c r="L47" i="10"/>
  <c r="Q46" i="10"/>
  <c r="R46" i="10" s="1"/>
  <c r="S46" i="10" s="1"/>
  <c r="T46" i="10" s="1"/>
  <c r="U46" i="10" s="1"/>
  <c r="V46" i="10" s="1"/>
  <c r="W46" i="10" s="1"/>
  <c r="X46" i="10" s="1"/>
  <c r="Y46" i="10" s="1"/>
  <c r="Z46" i="10" s="1"/>
  <c r="AA46" i="10" s="1"/>
  <c r="AB46" i="10" s="1"/>
  <c r="AC46" i="10" s="1"/>
  <c r="AD46" i="10" s="1"/>
  <c r="AE46" i="10" s="1"/>
  <c r="AF46" i="10" s="1"/>
  <c r="AG46" i="10" s="1"/>
  <c r="AH46" i="10" s="1"/>
  <c r="AI46" i="10" s="1"/>
  <c r="AJ46" i="10" s="1"/>
  <c r="AK46" i="10" s="1"/>
  <c r="AL46" i="10" s="1"/>
  <c r="AM46" i="10" s="1"/>
  <c r="AN46" i="10" s="1"/>
  <c r="AO46" i="10" s="1"/>
  <c r="AP46" i="10" s="1"/>
  <c r="AQ46" i="10" s="1"/>
  <c r="AR46" i="10" s="1"/>
  <c r="AS46" i="10" s="1"/>
  <c r="M46" i="10"/>
  <c r="N46" i="10" s="1"/>
  <c r="O46" i="10" s="1"/>
  <c r="L46" i="10"/>
  <c r="Q45" i="10"/>
  <c r="R45" i="10" s="1"/>
  <c r="S45" i="10" s="1"/>
  <c r="T45" i="10" s="1"/>
  <c r="U45" i="10" s="1"/>
  <c r="V45" i="10" s="1"/>
  <c r="W45" i="10" s="1"/>
  <c r="X45" i="10" s="1"/>
  <c r="Y45" i="10" s="1"/>
  <c r="Z45" i="10" s="1"/>
  <c r="AA45" i="10" s="1"/>
  <c r="AB45" i="10" s="1"/>
  <c r="AC45" i="10" s="1"/>
  <c r="AD45" i="10" s="1"/>
  <c r="AE45" i="10" s="1"/>
  <c r="AF45" i="10" s="1"/>
  <c r="AG45" i="10" s="1"/>
  <c r="AH45" i="10" s="1"/>
  <c r="AI45" i="10" s="1"/>
  <c r="AJ45" i="10" s="1"/>
  <c r="AK45" i="10" s="1"/>
  <c r="AL45" i="10" s="1"/>
  <c r="AM45" i="10" s="1"/>
  <c r="AN45" i="10" s="1"/>
  <c r="AO45" i="10" s="1"/>
  <c r="AP45" i="10" s="1"/>
  <c r="AQ45" i="10" s="1"/>
  <c r="AR45" i="10" s="1"/>
  <c r="AS45" i="10" s="1"/>
  <c r="N45" i="10"/>
  <c r="O45" i="10" s="1"/>
  <c r="M45" i="10"/>
  <c r="L45" i="10"/>
  <c r="J45" i="10"/>
  <c r="I45" i="10"/>
  <c r="H45" i="10"/>
  <c r="G45" i="10"/>
  <c r="F45" i="10"/>
  <c r="E45" i="10"/>
  <c r="D45" i="10"/>
  <c r="Q44" i="10"/>
  <c r="R44" i="10" s="1"/>
  <c r="S44" i="10" s="1"/>
  <c r="T44" i="10" s="1"/>
  <c r="U44" i="10" s="1"/>
  <c r="V44" i="10" s="1"/>
  <c r="W44" i="10" s="1"/>
  <c r="X44" i="10" s="1"/>
  <c r="Y44" i="10" s="1"/>
  <c r="Z44" i="10" s="1"/>
  <c r="AA44" i="10" s="1"/>
  <c r="AB44" i="10" s="1"/>
  <c r="AC44" i="10" s="1"/>
  <c r="AD44" i="10" s="1"/>
  <c r="AE44" i="10" s="1"/>
  <c r="AF44" i="10" s="1"/>
  <c r="AG44" i="10" s="1"/>
  <c r="AH44" i="10" s="1"/>
  <c r="AI44" i="10" s="1"/>
  <c r="AJ44" i="10" s="1"/>
  <c r="AK44" i="10" s="1"/>
  <c r="AL44" i="10" s="1"/>
  <c r="AM44" i="10" s="1"/>
  <c r="AN44" i="10" s="1"/>
  <c r="AO44" i="10" s="1"/>
  <c r="AP44" i="10" s="1"/>
  <c r="AQ44" i="10" s="1"/>
  <c r="AR44" i="10" s="1"/>
  <c r="AS44" i="10" s="1"/>
  <c r="R43" i="10"/>
  <c r="S43" i="10" s="1"/>
  <c r="T43" i="10" s="1"/>
  <c r="U43" i="10" s="1"/>
  <c r="V43" i="10" s="1"/>
  <c r="W43" i="10" s="1"/>
  <c r="X43" i="10" s="1"/>
  <c r="Y43" i="10" s="1"/>
  <c r="Z43" i="10" s="1"/>
  <c r="AA43" i="10" s="1"/>
  <c r="AB43" i="10" s="1"/>
  <c r="AC43" i="10" s="1"/>
  <c r="AD43" i="10" s="1"/>
  <c r="AE43" i="10" s="1"/>
  <c r="AF43" i="10" s="1"/>
  <c r="AG43" i="10" s="1"/>
  <c r="AH43" i="10" s="1"/>
  <c r="AI43" i="10" s="1"/>
  <c r="AJ43" i="10" s="1"/>
  <c r="AK43" i="10" s="1"/>
  <c r="AL43" i="10" s="1"/>
  <c r="AM43" i="10" s="1"/>
  <c r="AN43" i="10" s="1"/>
  <c r="AO43" i="10" s="1"/>
  <c r="AP43" i="10" s="1"/>
  <c r="AQ43" i="10" s="1"/>
  <c r="AR43" i="10" s="1"/>
  <c r="AS43" i="10" s="1"/>
  <c r="Q43" i="10"/>
  <c r="Q42" i="10"/>
  <c r="R42" i="10" s="1"/>
  <c r="S42" i="10" s="1"/>
  <c r="T42" i="10" s="1"/>
  <c r="U42" i="10" s="1"/>
  <c r="V42" i="10" s="1"/>
  <c r="W42" i="10" s="1"/>
  <c r="X42" i="10" s="1"/>
  <c r="Y42" i="10" s="1"/>
  <c r="Z42" i="10" s="1"/>
  <c r="AA42" i="10" s="1"/>
  <c r="AB42" i="10" s="1"/>
  <c r="AC42" i="10" s="1"/>
  <c r="AD42" i="10" s="1"/>
  <c r="AE42" i="10" s="1"/>
  <c r="AF42" i="10" s="1"/>
  <c r="AG42" i="10" s="1"/>
  <c r="AH42" i="10" s="1"/>
  <c r="AI42" i="10" s="1"/>
  <c r="AJ42" i="10" s="1"/>
  <c r="AK42" i="10" s="1"/>
  <c r="AL42" i="10" s="1"/>
  <c r="AM42" i="10" s="1"/>
  <c r="AN42" i="10" s="1"/>
  <c r="AO42" i="10" s="1"/>
  <c r="AP42" i="10" s="1"/>
  <c r="AQ42" i="10" s="1"/>
  <c r="AR42" i="10" s="1"/>
  <c r="AS42" i="10" s="1"/>
  <c r="T41" i="10"/>
  <c r="U41" i="10" s="1"/>
  <c r="V41" i="10" s="1"/>
  <c r="W41" i="10" s="1"/>
  <c r="X41" i="10" s="1"/>
  <c r="Y41" i="10" s="1"/>
  <c r="Z41" i="10" s="1"/>
  <c r="AA41" i="10" s="1"/>
  <c r="AB41" i="10" s="1"/>
  <c r="AC41" i="10" s="1"/>
  <c r="AD41" i="10" s="1"/>
  <c r="AE41" i="10" s="1"/>
  <c r="AF41" i="10" s="1"/>
  <c r="AG41" i="10" s="1"/>
  <c r="AH41" i="10" s="1"/>
  <c r="AI41" i="10" s="1"/>
  <c r="AJ41" i="10" s="1"/>
  <c r="AK41" i="10" s="1"/>
  <c r="AL41" i="10" s="1"/>
  <c r="AM41" i="10" s="1"/>
  <c r="AN41" i="10" s="1"/>
  <c r="AO41" i="10" s="1"/>
  <c r="AP41" i="10" s="1"/>
  <c r="AQ41" i="10" s="1"/>
  <c r="AR41" i="10" s="1"/>
  <c r="AS41" i="10" s="1"/>
  <c r="Q41" i="10"/>
  <c r="R41" i="10" s="1"/>
  <c r="S41" i="10" s="1"/>
  <c r="Q40" i="10"/>
  <c r="R40" i="10" s="1"/>
  <c r="S40" i="10" s="1"/>
  <c r="T40" i="10" s="1"/>
  <c r="U40" i="10" s="1"/>
  <c r="V40" i="10" s="1"/>
  <c r="W40" i="10" s="1"/>
  <c r="X40" i="10" s="1"/>
  <c r="Y40" i="10" s="1"/>
  <c r="Z40" i="10" s="1"/>
  <c r="AA40" i="10" s="1"/>
  <c r="AB40" i="10" s="1"/>
  <c r="AC40" i="10" s="1"/>
  <c r="AD40" i="10" s="1"/>
  <c r="AE40" i="10" s="1"/>
  <c r="AF40" i="10" s="1"/>
  <c r="AG40" i="10" s="1"/>
  <c r="AH40" i="10" s="1"/>
  <c r="AI40" i="10" s="1"/>
  <c r="AJ40" i="10" s="1"/>
  <c r="AK40" i="10" s="1"/>
  <c r="AL40" i="10" s="1"/>
  <c r="AM40" i="10" s="1"/>
  <c r="AN40" i="10" s="1"/>
  <c r="AO40" i="10" s="1"/>
  <c r="AP40" i="10" s="1"/>
  <c r="AQ40" i="10" s="1"/>
  <c r="AR40" i="10" s="1"/>
  <c r="AS40" i="10" s="1"/>
  <c r="P39" i="10"/>
  <c r="Q39" i="10" s="1"/>
  <c r="R39" i="10" s="1"/>
  <c r="S39" i="10" s="1"/>
  <c r="T39" i="10" s="1"/>
  <c r="U39" i="10" s="1"/>
  <c r="V39" i="10" s="1"/>
  <c r="W39" i="10" s="1"/>
  <c r="X39" i="10" s="1"/>
  <c r="Y39" i="10" s="1"/>
  <c r="Z39" i="10" s="1"/>
  <c r="AA39" i="10" s="1"/>
  <c r="AB39" i="10" s="1"/>
  <c r="AC39" i="10" s="1"/>
  <c r="AD39" i="10" s="1"/>
  <c r="AE39" i="10" s="1"/>
  <c r="AF39" i="10" s="1"/>
  <c r="AG39" i="10" s="1"/>
  <c r="AH39" i="10" s="1"/>
  <c r="AI39" i="10" s="1"/>
  <c r="AJ39" i="10" s="1"/>
  <c r="AK39" i="10" s="1"/>
  <c r="AL39" i="10" s="1"/>
  <c r="AM39" i="10" s="1"/>
  <c r="AN39" i="10" s="1"/>
  <c r="AO39" i="10" s="1"/>
  <c r="AP39" i="10" s="1"/>
  <c r="AQ39" i="10" s="1"/>
  <c r="AR39" i="10" s="1"/>
  <c r="AS39" i="10" s="1"/>
  <c r="V38" i="10"/>
  <c r="W38" i="10" s="1"/>
  <c r="X38" i="10" s="1"/>
  <c r="Y38" i="10" s="1"/>
  <c r="Z38" i="10" s="1"/>
  <c r="AA38" i="10" s="1"/>
  <c r="AB38" i="10" s="1"/>
  <c r="AC38" i="10" s="1"/>
  <c r="AD38" i="10" s="1"/>
  <c r="AE38" i="10" s="1"/>
  <c r="AF38" i="10" s="1"/>
  <c r="AG38" i="10" s="1"/>
  <c r="AH38" i="10" s="1"/>
  <c r="AI38" i="10" s="1"/>
  <c r="AJ38" i="10" s="1"/>
  <c r="AK38" i="10" s="1"/>
  <c r="AL38" i="10" s="1"/>
  <c r="AM38" i="10" s="1"/>
  <c r="AN38" i="10" s="1"/>
  <c r="AO38" i="10" s="1"/>
  <c r="AP38" i="10" s="1"/>
  <c r="AQ38" i="10" s="1"/>
  <c r="AR38" i="10" s="1"/>
  <c r="AS38" i="10" s="1"/>
  <c r="U38" i="10"/>
  <c r="T38" i="10"/>
  <c r="Q38" i="10"/>
  <c r="R38" i="10" s="1"/>
  <c r="S38" i="10" s="1"/>
  <c r="AO37" i="10"/>
  <c r="AP37" i="10" s="1"/>
  <c r="AQ37" i="10" s="1"/>
  <c r="AR37" i="10" s="1"/>
  <c r="AS37" i="10" s="1"/>
  <c r="Q37" i="10"/>
  <c r="R37" i="10" s="1"/>
  <c r="S37" i="10" s="1"/>
  <c r="T37" i="10" s="1"/>
  <c r="U37" i="10" s="1"/>
  <c r="V37" i="10" s="1"/>
  <c r="W37" i="10" s="1"/>
  <c r="X37" i="10" s="1"/>
  <c r="Y37" i="10" s="1"/>
  <c r="Z37" i="10" s="1"/>
  <c r="AA37" i="10" s="1"/>
  <c r="AB37" i="10" s="1"/>
  <c r="AC37" i="10" s="1"/>
  <c r="AD37" i="10" s="1"/>
  <c r="AE37" i="10" s="1"/>
  <c r="AF37" i="10" s="1"/>
  <c r="AG37" i="10" s="1"/>
  <c r="AH37" i="10" s="1"/>
  <c r="AI37" i="10" s="1"/>
  <c r="AJ37" i="10" s="1"/>
  <c r="AK37" i="10" s="1"/>
  <c r="AL37" i="10" s="1"/>
  <c r="AM37" i="10" s="1"/>
  <c r="P34" i="10"/>
  <c r="P33" i="10"/>
  <c r="P32" i="10"/>
  <c r="P31" i="10"/>
  <c r="P30" i="10"/>
  <c r="P29" i="10"/>
  <c r="Q22" i="10"/>
  <c r="R22" i="10" s="1"/>
  <c r="S22" i="10" s="1"/>
  <c r="T22" i="10" s="1"/>
  <c r="U22" i="10" s="1"/>
  <c r="V22" i="10" s="1"/>
  <c r="W22" i="10" s="1"/>
  <c r="X22" i="10" s="1"/>
  <c r="Y22" i="10" s="1"/>
  <c r="Z22" i="10" s="1"/>
  <c r="AA22" i="10" s="1"/>
  <c r="AB22" i="10" s="1"/>
  <c r="AC22" i="10" s="1"/>
  <c r="AD22" i="10" s="1"/>
  <c r="AE22" i="10" s="1"/>
  <c r="AF22" i="10" s="1"/>
  <c r="AG22" i="10" s="1"/>
  <c r="AH22" i="10" s="1"/>
  <c r="AI22" i="10" s="1"/>
  <c r="AJ22" i="10" s="1"/>
  <c r="AK22" i="10" s="1"/>
  <c r="AL22" i="10" s="1"/>
  <c r="AM22" i="10" s="1"/>
  <c r="AN22" i="10" s="1"/>
  <c r="AO22" i="10" s="1"/>
  <c r="AP22" i="10" s="1"/>
  <c r="AQ22" i="10" s="1"/>
  <c r="AR22" i="10" s="1"/>
  <c r="AS22" i="10" s="1"/>
  <c r="Q21" i="10"/>
  <c r="R21" i="10" s="1"/>
  <c r="S21" i="10" s="1"/>
  <c r="T21" i="10" s="1"/>
  <c r="U21" i="10" s="1"/>
  <c r="V21" i="10" s="1"/>
  <c r="W21" i="10" s="1"/>
  <c r="X21" i="10" s="1"/>
  <c r="Y21" i="10" s="1"/>
  <c r="Z21" i="10" s="1"/>
  <c r="AA21" i="10" s="1"/>
  <c r="AB21" i="10" s="1"/>
  <c r="AC21" i="10" s="1"/>
  <c r="AD21" i="10" s="1"/>
  <c r="AE21" i="10" s="1"/>
  <c r="AF21" i="10" s="1"/>
  <c r="AG21" i="10" s="1"/>
  <c r="AH21" i="10" s="1"/>
  <c r="AI21" i="10" s="1"/>
  <c r="AJ21" i="10" s="1"/>
  <c r="AK21" i="10" s="1"/>
  <c r="AL21" i="10" s="1"/>
  <c r="AM21" i="10" s="1"/>
  <c r="AN21" i="10" s="1"/>
  <c r="AO21" i="10" s="1"/>
  <c r="AP21" i="10" s="1"/>
  <c r="AQ21" i="10" s="1"/>
  <c r="AR21" i="10" s="1"/>
  <c r="AS21" i="10" s="1"/>
  <c r="R20" i="10"/>
  <c r="S20" i="10" s="1"/>
  <c r="T20" i="10" s="1"/>
  <c r="U20" i="10" s="1"/>
  <c r="V20" i="10" s="1"/>
  <c r="W20" i="10" s="1"/>
  <c r="X20" i="10" s="1"/>
  <c r="Y20" i="10" s="1"/>
  <c r="Z20" i="10" s="1"/>
  <c r="AA20" i="10" s="1"/>
  <c r="AB20" i="10" s="1"/>
  <c r="AC20" i="10" s="1"/>
  <c r="AD20" i="10" s="1"/>
  <c r="AE20" i="10" s="1"/>
  <c r="AF20" i="10" s="1"/>
  <c r="AG20" i="10" s="1"/>
  <c r="AH20" i="10" s="1"/>
  <c r="AI20" i="10" s="1"/>
  <c r="AJ20" i="10" s="1"/>
  <c r="AK20" i="10" s="1"/>
  <c r="AL20" i="10" s="1"/>
  <c r="AM20" i="10" s="1"/>
  <c r="AN20" i="10" s="1"/>
  <c r="AO20" i="10" s="1"/>
  <c r="AP20" i="10" s="1"/>
  <c r="AQ20" i="10" s="1"/>
  <c r="AR20" i="10" s="1"/>
  <c r="AS20" i="10" s="1"/>
  <c r="Q20" i="10"/>
  <c r="AP19" i="10"/>
  <c r="AQ19" i="10" s="1"/>
  <c r="AR19" i="10" s="1"/>
  <c r="AS19" i="10" s="1"/>
  <c r="AO19" i="10"/>
  <c r="Q19" i="10"/>
  <c r="R19" i="10" s="1"/>
  <c r="S19" i="10" s="1"/>
  <c r="T19" i="10" s="1"/>
  <c r="U19" i="10" s="1"/>
  <c r="V19" i="10" s="1"/>
  <c r="W19" i="10" s="1"/>
  <c r="X19" i="10" s="1"/>
  <c r="Y19" i="10" s="1"/>
  <c r="Z19" i="10" s="1"/>
  <c r="AA19" i="10" s="1"/>
  <c r="AB19" i="10" s="1"/>
  <c r="AC19" i="10" s="1"/>
  <c r="AD19" i="10" s="1"/>
  <c r="AE19" i="10" s="1"/>
  <c r="AF19" i="10" s="1"/>
  <c r="AG19" i="10" s="1"/>
  <c r="AH19" i="10" s="1"/>
  <c r="AI19" i="10" s="1"/>
  <c r="AJ19" i="10" s="1"/>
  <c r="AK19" i="10" s="1"/>
  <c r="AL19" i="10" s="1"/>
  <c r="AM19" i="10" s="1"/>
  <c r="AQ18" i="10"/>
  <c r="AR18" i="10" s="1"/>
  <c r="AS18" i="10" s="1"/>
  <c r="AP18" i="10"/>
  <c r="AO18" i="10"/>
  <c r="V18" i="10"/>
  <c r="W18" i="10" s="1"/>
  <c r="X18" i="10" s="1"/>
  <c r="Y18" i="10" s="1"/>
  <c r="Z18" i="10" s="1"/>
  <c r="AA18" i="10" s="1"/>
  <c r="AB18" i="10" s="1"/>
  <c r="AC18" i="10" s="1"/>
  <c r="AD18" i="10" s="1"/>
  <c r="AE18" i="10" s="1"/>
  <c r="AF18" i="10" s="1"/>
  <c r="AG18" i="10" s="1"/>
  <c r="AH18" i="10" s="1"/>
  <c r="AI18" i="10" s="1"/>
  <c r="AJ18" i="10" s="1"/>
  <c r="AK18" i="10" s="1"/>
  <c r="AL18" i="10" s="1"/>
  <c r="AM18" i="10" s="1"/>
  <c r="Q18" i="10"/>
  <c r="R18" i="10" s="1"/>
  <c r="S18" i="10" s="1"/>
  <c r="T18" i="10" s="1"/>
  <c r="U18" i="10" s="1"/>
  <c r="M18" i="10"/>
  <c r="N18" i="10" s="1"/>
  <c r="L18" i="10"/>
  <c r="AB15" i="10"/>
  <c r="P15" i="10"/>
  <c r="O15" i="10"/>
  <c r="D15" i="10"/>
  <c r="Q14" i="10"/>
  <c r="P14" i="10"/>
  <c r="O14" i="10"/>
  <c r="AU12" i="10"/>
  <c r="AU13" i="10" s="1"/>
  <c r="AU14" i="10" s="1"/>
  <c r="AU15" i="10" s="1"/>
  <c r="AU16" i="10" s="1"/>
  <c r="AU17" i="10" s="1"/>
  <c r="AU11" i="10"/>
  <c r="AS10" i="10"/>
  <c r="AR10" i="10"/>
  <c r="AQ10" i="10"/>
  <c r="AP10" i="10"/>
  <c r="AO10" i="10"/>
  <c r="AN10" i="10"/>
  <c r="Q10" i="10"/>
  <c r="R10" i="10" s="1"/>
  <c r="S10" i="10" s="1"/>
  <c r="T10" i="10" s="1"/>
  <c r="U10" i="10" s="1"/>
  <c r="V10" i="10" s="1"/>
  <c r="W10" i="10" s="1"/>
  <c r="X10" i="10" s="1"/>
  <c r="Y10" i="10" s="1"/>
  <c r="Z10" i="10" s="1"/>
  <c r="AA10" i="10" s="1"/>
  <c r="AB10" i="10" s="1"/>
  <c r="AC10" i="10" s="1"/>
  <c r="AD10" i="10" s="1"/>
  <c r="AE10" i="10" s="1"/>
  <c r="AF10" i="10" s="1"/>
  <c r="AG10" i="10" s="1"/>
  <c r="AH10" i="10" s="1"/>
  <c r="AI10" i="10" s="1"/>
  <c r="AJ10" i="10" s="1"/>
  <c r="AK10" i="10" s="1"/>
  <c r="AL10" i="10" s="1"/>
  <c r="AM10" i="10" s="1"/>
  <c r="AU9" i="10"/>
  <c r="AU10" i="10" s="1"/>
  <c r="R9" i="10"/>
  <c r="S9" i="10" s="1"/>
  <c r="T9" i="10" s="1"/>
  <c r="U9" i="10" s="1"/>
  <c r="V9" i="10" s="1"/>
  <c r="W9" i="10" s="1"/>
  <c r="X9" i="10" s="1"/>
  <c r="Y9" i="10" s="1"/>
  <c r="Z9" i="10" s="1"/>
  <c r="AA9" i="10" s="1"/>
  <c r="AB9" i="10" s="1"/>
  <c r="AC9" i="10" s="1"/>
  <c r="AD9" i="10" s="1"/>
  <c r="AE9" i="10" s="1"/>
  <c r="AF9" i="10" s="1"/>
  <c r="AG9" i="10" s="1"/>
  <c r="AH9" i="10" s="1"/>
  <c r="AI9" i="10" s="1"/>
  <c r="AJ9" i="10" s="1"/>
  <c r="AK9" i="10" s="1"/>
  <c r="AL9" i="10" s="1"/>
  <c r="AM9" i="10" s="1"/>
  <c r="Q9" i="10"/>
  <c r="E9" i="10"/>
  <c r="F9" i="10" s="1"/>
  <c r="G9" i="10" s="1"/>
  <c r="H9" i="10" s="1"/>
  <c r="I9" i="10" s="1"/>
  <c r="J9" i="10" s="1"/>
  <c r="K9" i="10" s="1"/>
  <c r="L9" i="10" s="1"/>
  <c r="M9" i="10" s="1"/>
  <c r="N9" i="10" s="1"/>
  <c r="D9" i="10"/>
  <c r="Q3" i="10"/>
  <c r="Q15" i="10" s="1"/>
  <c r="D3" i="10"/>
  <c r="E3" i="10" s="1"/>
  <c r="D1" i="10"/>
  <c r="E1" i="10" s="1"/>
  <c r="F1" i="10" s="1"/>
  <c r="G1" i="10" s="1"/>
  <c r="H1" i="10" s="1"/>
  <c r="I1" i="10" s="1"/>
  <c r="J1" i="10" s="1"/>
  <c r="K1" i="10" s="1"/>
  <c r="L1" i="10" s="1"/>
  <c r="M1" i="10" s="1"/>
  <c r="N1" i="10" s="1"/>
  <c r="F40" i="12" l="1"/>
  <c r="E40" i="12"/>
  <c r="E15" i="10"/>
  <c r="F3" i="10"/>
  <c r="G70" i="11"/>
  <c r="G7" i="11"/>
  <c r="H7" i="11"/>
  <c r="K69" i="11"/>
  <c r="K71" i="11" s="1"/>
  <c r="K73" i="11" s="1"/>
  <c r="K5" i="11"/>
  <c r="R93" i="10"/>
  <c r="P59" i="10"/>
  <c r="P60" i="10"/>
  <c r="L5" i="11"/>
  <c r="Q58" i="10"/>
  <c r="R3" i="10"/>
  <c r="H71" i="11"/>
  <c r="E5" i="11"/>
  <c r="E9" i="11" s="1"/>
  <c r="E69" i="11"/>
  <c r="I68" i="11"/>
  <c r="I71" i="11" s="1"/>
  <c r="I73" i="11" s="1"/>
  <c r="I3" i="11"/>
  <c r="F69" i="11"/>
  <c r="G5" i="11"/>
  <c r="G9" i="11" s="1"/>
  <c r="F5" i="11"/>
  <c r="F9" i="11" s="1"/>
  <c r="J71" i="11"/>
  <c r="J73" i="11" s="1"/>
  <c r="Q94" i="10"/>
  <c r="R94" i="10" s="1"/>
  <c r="J3" i="11"/>
  <c r="G68" i="11"/>
  <c r="G71" i="11" s="1"/>
  <c r="G73" i="11" s="1"/>
  <c r="D14" i="11"/>
  <c r="D15" i="11" s="1"/>
  <c r="D10" i="11"/>
  <c r="D17" i="11"/>
  <c r="D20" i="11" s="1"/>
  <c r="D23" i="11" s="1"/>
  <c r="G85" i="11"/>
  <c r="B19" i="12"/>
  <c r="H85" i="11"/>
  <c r="H83" i="11"/>
  <c r="F65" i="11"/>
  <c r="I85" i="11"/>
  <c r="I87" i="11" s="1"/>
  <c r="I83" i="11"/>
  <c r="I84" i="11" s="1"/>
  <c r="I75" i="11" s="1"/>
  <c r="B18" i="12"/>
  <c r="F64" i="11"/>
  <c r="C18" i="12"/>
  <c r="C19" i="12" s="1"/>
  <c r="E64" i="11"/>
  <c r="E82" i="11" s="1"/>
  <c r="E86" i="11" s="1"/>
  <c r="G65" i="11"/>
  <c r="G40" i="12"/>
  <c r="J85" i="11"/>
  <c r="J87" i="11" s="1"/>
  <c r="J83" i="11"/>
  <c r="J84" i="11" s="1"/>
  <c r="J75" i="11" s="1"/>
  <c r="L3" i="11"/>
  <c r="L68" i="11"/>
  <c r="L71" i="11" s="1"/>
  <c r="J70" i="11"/>
  <c r="J7" i="11"/>
  <c r="H72" i="11"/>
  <c r="H74" i="11" s="1"/>
  <c r="D83" i="11"/>
  <c r="G64" i="11"/>
  <c r="G82" i="11" s="1"/>
  <c r="H69" i="11"/>
  <c r="H5" i="11"/>
  <c r="H9" i="11" s="1"/>
  <c r="K7" i="11"/>
  <c r="B40" i="12"/>
  <c r="E85" i="11"/>
  <c r="J64" i="11"/>
  <c r="J82" i="11" s="1"/>
  <c r="J86" i="11" s="1"/>
  <c r="F3" i="11"/>
  <c r="F12" i="11"/>
  <c r="F68" i="11"/>
  <c r="F71" i="11" s="1"/>
  <c r="F73" i="11" s="1"/>
  <c r="L7" i="11"/>
  <c r="L70" i="11"/>
  <c r="J72" i="11"/>
  <c r="J74" i="11" s="1"/>
  <c r="F36" i="12"/>
  <c r="G12" i="11"/>
  <c r="C40" i="12"/>
  <c r="F85" i="11"/>
  <c r="L64" i="11"/>
  <c r="L82" i="11" s="1"/>
  <c r="L86" i="11" s="1"/>
  <c r="I64" i="11"/>
  <c r="I82" i="11" s="1"/>
  <c r="I86" i="11" s="1"/>
  <c r="D27" i="11"/>
  <c r="D40" i="11" s="1"/>
  <c r="L27" i="11"/>
  <c r="L40" i="11" s="1"/>
  <c r="L72" i="11"/>
  <c r="L74" i="11" s="1"/>
  <c r="K81" i="11"/>
  <c r="C36" i="12"/>
  <c r="E68" i="11"/>
  <c r="E71" i="11" s="1"/>
  <c r="E73" i="11" s="1"/>
  <c r="D36" i="12"/>
  <c r="K12" i="11"/>
  <c r="F72" i="11"/>
  <c r="F74" i="11" s="1"/>
  <c r="E36" i="12"/>
  <c r="H39" i="12"/>
  <c r="H40" i="12" s="1"/>
  <c r="K3" i="11"/>
  <c r="J5" i="11"/>
  <c r="J9" i="11" s="1"/>
  <c r="I7" i="11"/>
  <c r="I9" i="11" s="1"/>
  <c r="G36" i="12"/>
  <c r="I27" i="11"/>
  <c r="I40" i="11" s="1"/>
  <c r="I65" i="11" s="1"/>
  <c r="B20" i="12" l="1"/>
  <c r="C20" i="12" s="1"/>
  <c r="G10" i="11"/>
  <c r="G14" i="11"/>
  <c r="G15" i="11" s="1"/>
  <c r="H14" i="11"/>
  <c r="H15" i="11" s="1"/>
  <c r="H10" i="11"/>
  <c r="J14" i="11"/>
  <c r="J15" i="11" s="1"/>
  <c r="J10" i="11"/>
  <c r="E77" i="11"/>
  <c r="E14" i="11"/>
  <c r="E15" i="11" s="1"/>
  <c r="E17" i="11"/>
  <c r="E20" i="11" s="1"/>
  <c r="E23" i="11" s="1"/>
  <c r="B10" i="12" s="1"/>
  <c r="E10" i="11"/>
  <c r="D44" i="11"/>
  <c r="D42" i="11" s="1"/>
  <c r="B9" i="12"/>
  <c r="H73" i="11"/>
  <c r="K85" i="11"/>
  <c r="K87" i="11" s="1"/>
  <c r="K83" i="11"/>
  <c r="K84" i="11" s="1"/>
  <c r="K75" i="11" s="1"/>
  <c r="K77" i="11" s="1"/>
  <c r="S3" i="10"/>
  <c r="R15" i="10"/>
  <c r="R14" i="10"/>
  <c r="L73" i="11"/>
  <c r="L83" i="11"/>
  <c r="I10" i="11"/>
  <c r="I14" i="11"/>
  <c r="I15" i="11" s="1"/>
  <c r="J77" i="11"/>
  <c r="K9" i="11"/>
  <c r="F14" i="11"/>
  <c r="F15" i="11" s="1"/>
  <c r="F10" i="11"/>
  <c r="F17" i="11"/>
  <c r="Q59" i="10"/>
  <c r="R58" i="10"/>
  <c r="L65" i="11"/>
  <c r="L9" i="11"/>
  <c r="D65" i="11"/>
  <c r="E65" i="11"/>
  <c r="P61" i="10"/>
  <c r="Q60" i="10"/>
  <c r="E83" i="11"/>
  <c r="E84" i="11" s="1"/>
  <c r="E75" i="11" s="1"/>
  <c r="L85" i="11"/>
  <c r="L87" i="11" s="1"/>
  <c r="J65" i="11"/>
  <c r="B24" i="12"/>
  <c r="F82" i="11"/>
  <c r="G86" i="11" s="1"/>
  <c r="G87" i="11" s="1"/>
  <c r="I77" i="11"/>
  <c r="F15" i="10"/>
  <c r="G3" i="10"/>
  <c r="K86" i="11"/>
  <c r="E87" i="11"/>
  <c r="H86" i="11"/>
  <c r="H87" i="11" s="1"/>
  <c r="G83" i="11"/>
  <c r="B23" i="12" l="1"/>
  <c r="C25" i="12" s="1"/>
  <c r="I17" i="11"/>
  <c r="H17" i="11"/>
  <c r="L14" i="11"/>
  <c r="L15" i="11" s="1"/>
  <c r="L10" i="11"/>
  <c r="L17" i="11"/>
  <c r="B12" i="12"/>
  <c r="B30" i="12" s="1"/>
  <c r="F24" i="11"/>
  <c r="F20" i="11"/>
  <c r="F23" i="11" s="1"/>
  <c r="B11" i="12" s="1"/>
  <c r="B35" i="12"/>
  <c r="B38" i="12" s="1"/>
  <c r="B42" i="12" s="1"/>
  <c r="L84" i="11"/>
  <c r="L75" i="11" s="1"/>
  <c r="G17" i="11"/>
  <c r="Q61" i="10"/>
  <c r="R60" i="10"/>
  <c r="F86" i="11"/>
  <c r="F87" i="11" s="1"/>
  <c r="F83" i="11"/>
  <c r="F84" i="11" s="1"/>
  <c r="F75" i="11" s="1"/>
  <c r="F77" i="11" s="1"/>
  <c r="T3" i="10"/>
  <c r="S14" i="10"/>
  <c r="S15" i="10"/>
  <c r="G84" i="11"/>
  <c r="G75" i="11" s="1"/>
  <c r="G77" i="11" s="1"/>
  <c r="S94" i="10"/>
  <c r="T94" i="10" s="1"/>
  <c r="H77" i="11"/>
  <c r="K17" i="11"/>
  <c r="K14" i="11"/>
  <c r="K15" i="11" s="1"/>
  <c r="K10" i="11"/>
  <c r="H84" i="11"/>
  <c r="H75" i="11" s="1"/>
  <c r="H3" i="10"/>
  <c r="G15" i="10"/>
  <c r="L77" i="11"/>
  <c r="S58" i="10"/>
  <c r="R59" i="10"/>
  <c r="S93" i="10"/>
  <c r="J17" i="11"/>
  <c r="H20" i="11" l="1"/>
  <c r="H23" i="11" s="1"/>
  <c r="D35" i="12"/>
  <c r="D38" i="12" s="1"/>
  <c r="D42" i="12" s="1"/>
  <c r="E35" i="12"/>
  <c r="E38" i="12" s="1"/>
  <c r="E42" i="12" s="1"/>
  <c r="I20" i="11"/>
  <c r="I23" i="11" s="1"/>
  <c r="G35" i="12"/>
  <c r="G38" i="12" s="1"/>
  <c r="G42" i="12" s="1"/>
  <c r="K20" i="11"/>
  <c r="K23" i="11" s="1"/>
  <c r="S59" i="10"/>
  <c r="T58" i="10"/>
  <c r="H35" i="12"/>
  <c r="H38" i="12" s="1"/>
  <c r="H42" i="12" s="1"/>
  <c r="L20" i="11"/>
  <c r="L23" i="11" s="1"/>
  <c r="G20" i="11"/>
  <c r="G23" i="11" s="1"/>
  <c r="C35" i="12"/>
  <c r="C38" i="12" s="1"/>
  <c r="C42" i="12" s="1"/>
  <c r="H15" i="10"/>
  <c r="I3" i="10"/>
  <c r="S60" i="10"/>
  <c r="R61" i="10"/>
  <c r="F35" i="12"/>
  <c r="F38" i="12" s="1"/>
  <c r="F42" i="12" s="1"/>
  <c r="J20" i="11"/>
  <c r="J23" i="11" s="1"/>
  <c r="T14" i="10"/>
  <c r="U3" i="10"/>
  <c r="T15" i="10"/>
  <c r="T93" i="10"/>
  <c r="U93" i="10" s="1"/>
  <c r="C24" i="12"/>
  <c r="S61" i="10" l="1"/>
  <c r="T60" i="10"/>
  <c r="J3" i="10"/>
  <c r="I15" i="10"/>
  <c r="C43" i="12"/>
  <c r="G43" i="12"/>
  <c r="F43" i="12"/>
  <c r="U14" i="10"/>
  <c r="V3" i="10"/>
  <c r="U15" i="10"/>
  <c r="E43" i="12"/>
  <c r="D43" i="12"/>
  <c r="C23" i="12"/>
  <c r="G24" i="12"/>
  <c r="B31" i="12" s="1"/>
  <c r="U58" i="10"/>
  <c r="T59" i="10"/>
  <c r="U94" i="10"/>
  <c r="V94" i="10" s="1"/>
  <c r="H43" i="12" l="1"/>
  <c r="U59" i="10"/>
  <c r="V58" i="10"/>
  <c r="V15" i="10"/>
  <c r="V14" i="10"/>
  <c r="W3" i="10"/>
  <c r="B44" i="12"/>
  <c r="K3" i="10"/>
  <c r="J15" i="10"/>
  <c r="U60" i="10"/>
  <c r="T61" i="10"/>
  <c r="V93" i="10"/>
  <c r="W93" i="10" s="1"/>
  <c r="C44" i="12" l="1"/>
  <c r="B45" i="12"/>
  <c r="B46" i="12" s="1"/>
  <c r="B47" i="12" s="1"/>
  <c r="W14" i="10"/>
  <c r="X3" i="10"/>
  <c r="W15" i="10"/>
  <c r="U61" i="10"/>
  <c r="V60" i="10"/>
  <c r="W94" i="10"/>
  <c r="X94" i="10" s="1"/>
  <c r="K14" i="10"/>
  <c r="K15" i="10"/>
  <c r="L3" i="10"/>
  <c r="W58" i="10"/>
  <c r="V59" i="10"/>
  <c r="X93" i="10"/>
  <c r="V61" i="10" l="1"/>
  <c r="W60" i="10"/>
  <c r="Y93" i="10"/>
  <c r="X58" i="10"/>
  <c r="W59" i="10"/>
  <c r="X14" i="10"/>
  <c r="X15" i="10"/>
  <c r="Y3" i="10"/>
  <c r="L15" i="10"/>
  <c r="M3" i="10"/>
  <c r="L14" i="10"/>
  <c r="C45" i="12"/>
  <c r="C46" i="12" s="1"/>
  <c r="C47" i="12" s="1"/>
  <c r="D44" i="12"/>
  <c r="D45" i="12" l="1"/>
  <c r="D46" i="12" s="1"/>
  <c r="D47" i="12" s="1"/>
  <c r="E44" i="12"/>
  <c r="Y58" i="10"/>
  <c r="X59" i="10"/>
  <c r="Z93" i="10"/>
  <c r="M14" i="10"/>
  <c r="N3" i="10"/>
  <c r="M15" i="10"/>
  <c r="W61" i="10"/>
  <c r="X60" i="10"/>
  <c r="Y15" i="10"/>
  <c r="Z3" i="10"/>
  <c r="Y14" i="10"/>
  <c r="Y94" i="10"/>
  <c r="Z94" i="10" s="1"/>
  <c r="Z15" i="10" l="1"/>
  <c r="AA3" i="10"/>
  <c r="Z14" i="10"/>
  <c r="X61" i="10"/>
  <c r="Y60" i="10"/>
  <c r="AA94" i="10"/>
  <c r="AB94" i="10" s="1"/>
  <c r="AC94" i="10" s="1"/>
  <c r="AD94" i="10" s="1"/>
  <c r="AE94" i="10" s="1"/>
  <c r="AF94" i="10" s="1"/>
  <c r="AG94" i="10" s="1"/>
  <c r="AH94" i="10" s="1"/>
  <c r="AI94" i="10" s="1"/>
  <c r="AJ94" i="10" s="1"/>
  <c r="AK94" i="10" s="1"/>
  <c r="AL94" i="10" s="1"/>
  <c r="AM94" i="10" s="1"/>
  <c r="AN94" i="10" s="1"/>
  <c r="AO94" i="10" s="1"/>
  <c r="AP94" i="10" s="1"/>
  <c r="AQ94" i="10" s="1"/>
  <c r="AR94" i="10" s="1"/>
  <c r="AS94" i="10" s="1"/>
  <c r="Y59" i="10"/>
  <c r="Z58" i="10"/>
  <c r="F44" i="12"/>
  <c r="E45" i="12"/>
  <c r="E46" i="12" s="1"/>
  <c r="E47" i="12" s="1"/>
  <c r="N15" i="10"/>
  <c r="N14" i="10"/>
  <c r="AA15" i="10" l="1"/>
  <c r="AA14" i="10"/>
  <c r="G44" i="12"/>
  <c r="F45" i="12"/>
  <c r="F46" i="12" s="1"/>
  <c r="F47" i="12" s="1"/>
  <c r="AA58" i="10"/>
  <c r="Z59" i="10"/>
  <c r="AA93" i="10"/>
  <c r="AB93" i="10" s="1"/>
  <c r="AC93" i="10" s="1"/>
  <c r="AD93" i="10" s="1"/>
  <c r="AE93" i="10" s="1"/>
  <c r="AF93" i="10" s="1"/>
  <c r="AG93" i="10" s="1"/>
  <c r="AH93" i="10" s="1"/>
  <c r="AI93" i="10" s="1"/>
  <c r="AJ93" i="10" s="1"/>
  <c r="AK93" i="10" s="1"/>
  <c r="AL93" i="10" s="1"/>
  <c r="AM93" i="10" s="1"/>
  <c r="AN93" i="10" s="1"/>
  <c r="AO93" i="10" s="1"/>
  <c r="AP93" i="10" s="1"/>
  <c r="AQ93" i="10" s="1"/>
  <c r="AR93" i="10" s="1"/>
  <c r="AS93" i="10" s="1"/>
  <c r="Y61" i="10"/>
  <c r="Z60" i="10"/>
  <c r="AA59" i="10" l="1"/>
  <c r="AB58" i="10"/>
  <c r="H44" i="12"/>
  <c r="H45" i="12" s="1"/>
  <c r="H46" i="12" s="1"/>
  <c r="H47" i="12" s="1"/>
  <c r="G45" i="12"/>
  <c r="G46" i="12" s="1"/>
  <c r="G47" i="12" s="1"/>
  <c r="AA60" i="10"/>
  <c r="Z61" i="10"/>
  <c r="AA61" i="10" l="1"/>
  <c r="AB60" i="10"/>
  <c r="B49" i="12"/>
  <c r="B51" i="12" s="1"/>
  <c r="B54" i="12"/>
  <c r="B56" i="12" s="1"/>
  <c r="AB59" i="10"/>
  <c r="AC58" i="10"/>
  <c r="AC59" i="10" l="1"/>
  <c r="AD58" i="10"/>
  <c r="AB61" i="10"/>
  <c r="AC60" i="10"/>
  <c r="AC61" i="10" l="1"/>
  <c r="AD60" i="10"/>
  <c r="AE58" i="10"/>
  <c r="AD59" i="10"/>
  <c r="AE59" i="10" l="1"/>
  <c r="AF58" i="10"/>
  <c r="AE60" i="10"/>
  <c r="AD61" i="10"/>
  <c r="AF60" i="10" l="1"/>
  <c r="AE61" i="10"/>
  <c r="AF59" i="10"/>
  <c r="AG58" i="10"/>
  <c r="AG59" i="10" l="1"/>
  <c r="AH58" i="10"/>
  <c r="AG60" i="10"/>
  <c r="AF61" i="10"/>
  <c r="AG61" i="10" l="1"/>
  <c r="AH60" i="10"/>
  <c r="AI58" i="10"/>
  <c r="AH59" i="10"/>
  <c r="AI59" i="10" l="1"/>
  <c r="AJ58" i="10"/>
  <c r="AI60" i="10"/>
  <c r="AH61" i="10"/>
  <c r="AI61" i="10" l="1"/>
  <c r="AJ60" i="10"/>
  <c r="AJ59" i="10"/>
  <c r="AK58" i="10"/>
  <c r="AK59" i="10" l="1"/>
  <c r="AL58" i="10"/>
  <c r="AJ61" i="10"/>
  <c r="AK60" i="10"/>
  <c r="AK61" i="10" l="1"/>
  <c r="AL60" i="10"/>
  <c r="AL59" i="10"/>
  <c r="AM58" i="10"/>
  <c r="AN58" i="10" l="1"/>
  <c r="AM59" i="10"/>
  <c r="AL61" i="10"/>
  <c r="AM60" i="10"/>
  <c r="AN60" i="10" l="1"/>
  <c r="AM61" i="10"/>
  <c r="AO58" i="10"/>
  <c r="AN59" i="10"/>
  <c r="AP58" i="10" l="1"/>
  <c r="AO59" i="10"/>
  <c r="AN61" i="10"/>
  <c r="AO60" i="10"/>
  <c r="AO61" i="10" l="1"/>
  <c r="AP60" i="10"/>
  <c r="AQ58" i="10"/>
  <c r="AP59" i="10"/>
  <c r="AQ59" i="10" l="1"/>
  <c r="AR58" i="10"/>
  <c r="AQ60" i="10"/>
  <c r="AP61" i="10"/>
  <c r="AQ61" i="10" l="1"/>
  <c r="AR60" i="10"/>
  <c r="AR59" i="10"/>
  <c r="AS58" i="10"/>
  <c r="AS59" i="10" s="1"/>
  <c r="AR61" i="10" l="1"/>
  <c r="AS60" i="10"/>
  <c r="AS61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LCORREDOR</author>
  </authors>
  <commentList>
    <comment ref="S143" authorId="0" shapeId="0" xr:uid="{DFAEC1FD-ABC2-094C-A94E-28A8F63E52F5}">
      <text>
        <r>
          <rPr>
            <b/>
            <sz val="9"/>
            <color indexed="81"/>
            <rFont val="Tahoma"/>
            <family val="2"/>
          </rPr>
          <t>LCORREDOR:</t>
        </r>
        <r>
          <rPr>
            <sz val="9"/>
            <color indexed="81"/>
            <rFont val="Tahoma"/>
            <family val="2"/>
          </rPr>
          <t xml:space="preserve">
sobre el recaudo total.</t>
        </r>
      </text>
    </comment>
  </commentList>
</comments>
</file>

<file path=xl/sharedStrings.xml><?xml version="1.0" encoding="utf-8"?>
<sst xmlns="http://schemas.openxmlformats.org/spreadsheetml/2006/main" count="402" uniqueCount="263">
  <si>
    <t>Año 2022</t>
  </si>
  <si>
    <t>Año 2023</t>
  </si>
  <si>
    <t>Año 2024</t>
  </si>
  <si>
    <t>Año 2025</t>
  </si>
  <si>
    <t>Año 2026</t>
  </si>
  <si>
    <t>Año 2027</t>
  </si>
  <si>
    <t>No</t>
  </si>
  <si>
    <t>Lista</t>
  </si>
  <si>
    <t>Vida Util Regulatoria</t>
  </si>
  <si>
    <t xml:space="preserve">IPC  Fuente https://www.banrep.gov.co/es/publicaciones/informe-politica-monetaria/abril-2022 </t>
  </si>
  <si>
    <t>Ingreso Carrotanques</t>
  </si>
  <si>
    <t>Ingreso Acometidas</t>
  </si>
  <si>
    <t>% Dev reb y desc</t>
  </si>
  <si>
    <t>Incremento gastos 2020</t>
  </si>
  <si>
    <t>Incremento personal</t>
  </si>
  <si>
    <t>Tasa USD Fuente: https://www.larepublica.co/finanzas/minhacienda-preve-que-el-dolar-se-acerque-a-5-000-a-2033-que-factores-hay-detras-3384857</t>
  </si>
  <si>
    <t>Tasa Euro Fuente https://www.bankinter.com/blog/mercados/prevision-euro-dólar</t>
  </si>
  <si>
    <t>Incremento Salario Minimo Mensual Legal Vigente</t>
  </si>
  <si>
    <t>Incremento de Costos</t>
  </si>
  <si>
    <t>Incremento de Gastos</t>
  </si>
  <si>
    <t>Financiación</t>
  </si>
  <si>
    <t>DTF Fuente: https://www.banrep.gov.co/es/estadisticas/tasas-captacion-semanales-y-mensuales</t>
  </si>
  <si>
    <t>Libor Fuente: https://www.banrep.gov.co/es/estadisticas/libor</t>
  </si>
  <si>
    <t>Spread</t>
  </si>
  <si>
    <t>Tiempo de Financiación</t>
  </si>
  <si>
    <t>Periodo de Gracia</t>
  </si>
  <si>
    <t>Número de Acciones</t>
  </si>
  <si>
    <t>% Financiación Entidades</t>
  </si>
  <si>
    <t xml:space="preserve">Aporte Inicial </t>
  </si>
  <si>
    <t>Amort.</t>
  </si>
  <si>
    <t>P Gracia</t>
  </si>
  <si>
    <t>Prestamo 1</t>
  </si>
  <si>
    <t>Prestamo 2</t>
  </si>
  <si>
    <t>Prestamo 3</t>
  </si>
  <si>
    <t>Prestamo 4</t>
  </si>
  <si>
    <t>Prestamo 5</t>
  </si>
  <si>
    <t>Prestamo 6</t>
  </si>
  <si>
    <t>Impuestos, Gravamen y Tasas</t>
  </si>
  <si>
    <t>Impuesto de Renta Fuente: https://www.funcionpublica.gov.co/eva/gestornormativo/norma.php?i=170902</t>
  </si>
  <si>
    <t>Impuesto al Valor Agregado - IVA</t>
  </si>
  <si>
    <t>Gravamen a los movimientos financieros</t>
  </si>
  <si>
    <t>Rte Fte por servicios</t>
  </si>
  <si>
    <t>Rte Fte por honorarios</t>
  </si>
  <si>
    <t>Rte Fte por compras</t>
  </si>
  <si>
    <t>Rte Fte por transporte</t>
  </si>
  <si>
    <t>Rte Fte Arrendamiento</t>
  </si>
  <si>
    <t>ICA por servicios</t>
  </si>
  <si>
    <t>Ica por otros ingresos</t>
  </si>
  <si>
    <t>Sobretasa Bomberil - ICA</t>
  </si>
  <si>
    <t>Avisos y Tableros - ICA</t>
  </si>
  <si>
    <t>Contribución Superservicios - SSPD</t>
  </si>
  <si>
    <t>Contribución Comisión de Regulación - CRA</t>
  </si>
  <si>
    <t>Tasa Retributiva</t>
  </si>
  <si>
    <t>Tasa de Uso</t>
  </si>
  <si>
    <t>Honorarios AT</t>
  </si>
  <si>
    <t>Retencion en la fuente</t>
  </si>
  <si>
    <t>Disminución de costos</t>
  </si>
  <si>
    <t>Autoretención sobre ingresos</t>
  </si>
  <si>
    <t>% Pago costos corriente</t>
  </si>
  <si>
    <t>% Pago de costos vencidos</t>
  </si>
  <si>
    <t>% Pagos Admon Corriente</t>
  </si>
  <si>
    <t>% Pago de Admon vencidos</t>
  </si>
  <si>
    <t>Comercial</t>
  </si>
  <si>
    <t>% de Recaudo Comercial</t>
  </si>
  <si>
    <t>% de Recaudo Otros Conceptos</t>
  </si>
  <si>
    <t>% de Recaudo Cartera Subsidios (FSRI)</t>
  </si>
  <si>
    <t>% Provisión de Cartera</t>
  </si>
  <si>
    <t>Provisión ajustes NIIF</t>
  </si>
  <si>
    <t>% Acueducto</t>
  </si>
  <si>
    <t>% Alcantarillado</t>
  </si>
  <si>
    <t>% Comisión de Recaudo</t>
  </si>
  <si>
    <t>Tasa de Devoluciones, Rebajas y Descuentos</t>
  </si>
  <si>
    <t>% Base ICA (Reconociendo Castigo de cartera)</t>
  </si>
  <si>
    <t>Carga Prestacional</t>
  </si>
  <si>
    <t>Prestaciones Sociales</t>
  </si>
  <si>
    <t>Vacaciones</t>
  </si>
  <si>
    <t>Cesantias</t>
  </si>
  <si>
    <t>Intereses de Cesantias</t>
  </si>
  <si>
    <t>Prima de Servicios</t>
  </si>
  <si>
    <t>% Base prestaciones Salario Integral</t>
  </si>
  <si>
    <t>ARP</t>
  </si>
  <si>
    <t>Salud</t>
  </si>
  <si>
    <t>Pension</t>
  </si>
  <si>
    <t>Aportes Parafiscales</t>
  </si>
  <si>
    <t>Caja Compensación</t>
  </si>
  <si>
    <t>Sena</t>
  </si>
  <si>
    <t>ICBF</t>
  </si>
  <si>
    <t>Salario Minimo</t>
  </si>
  <si>
    <t>Auxlio de transporte</t>
  </si>
  <si>
    <t>Si</t>
  </si>
  <si>
    <t>Inversión</t>
  </si>
  <si>
    <t>Valor de la inversión</t>
  </si>
  <si>
    <t>Periodo de Amortización del activo</t>
  </si>
  <si>
    <t>Periodo de Amortización de la deuda</t>
  </si>
  <si>
    <t>Indicador Técnico</t>
  </si>
  <si>
    <t>Indicador Comercial</t>
  </si>
  <si>
    <t>Proyecto</t>
  </si>
  <si>
    <t>Vr. Inversion</t>
  </si>
  <si>
    <t>Ejecución</t>
  </si>
  <si>
    <t>Fuente</t>
  </si>
  <si>
    <t>Inicio</t>
  </si>
  <si>
    <t>Terminación</t>
  </si>
  <si>
    <t>Impacto</t>
  </si>
  <si>
    <t>Rubro</t>
  </si>
  <si>
    <t>instalacion masiva de micromedicion</t>
  </si>
  <si>
    <t>Públicos</t>
  </si>
  <si>
    <t>Micromedición</t>
  </si>
  <si>
    <t xml:space="preserve">Reposición de redes de acueducto fase I </t>
  </si>
  <si>
    <t>Consumo Promedio</t>
  </si>
  <si>
    <t>expansión de redes de acueducto</t>
  </si>
  <si>
    <t>Nuevos suscriptores Acu</t>
  </si>
  <si>
    <t>Reposición de redes de acueducto fase II</t>
  </si>
  <si>
    <t>Refuerzos sectores hidraulicos</t>
  </si>
  <si>
    <t>Eficiencia del recaudo</t>
  </si>
  <si>
    <t>estaciones de macromedicion sectorial</t>
  </si>
  <si>
    <t>Disminución IPUF</t>
  </si>
  <si>
    <t>estaciones de control de caudal y sectoriza vcp</t>
  </si>
  <si>
    <t>deteccion y correcion de perdidas linea de conduccion</t>
  </si>
  <si>
    <t xml:space="preserve"> nueva fuente de  abastecimiento ( Modulo 1)</t>
  </si>
  <si>
    <t>Nuevos suscriptores</t>
  </si>
  <si>
    <t xml:space="preserve"> nueva fuente de  abastecimiento ( Modulo 2)</t>
  </si>
  <si>
    <t>ampliacion de cobertura sector 6, 7 y 8</t>
  </si>
  <si>
    <t>ampliacion de cobertura sector 2-3 y aeropuerto</t>
  </si>
  <si>
    <t>expansion futura de cobertura (periferias)</t>
  </si>
  <si>
    <t xml:space="preserve">reposicion de micromedicion </t>
  </si>
  <si>
    <t>actualizacion plan maestro</t>
  </si>
  <si>
    <t>construccion sistema de tratamiento de aguas residuales</t>
  </si>
  <si>
    <t>Construcción de estación de bombeo y redes</t>
  </si>
  <si>
    <t xml:space="preserve">construcción de redes de alcantarillado </t>
  </si>
  <si>
    <t xml:space="preserve">expansión de redes de alcantarillado </t>
  </si>
  <si>
    <t>Privados</t>
  </si>
  <si>
    <t xml:space="preserve">optimización de estaciones de bombeo AR </t>
  </si>
  <si>
    <t>colector paralelo alcantarillado 15 mayo</t>
  </si>
  <si>
    <t>reposicion de redes de alcantarillado</t>
  </si>
  <si>
    <t>construccion de ebar sector 7</t>
  </si>
  <si>
    <t>construccion de ebar sector 2-4+ expansion redes s24</t>
  </si>
  <si>
    <t>Eficiencia Recaudo</t>
  </si>
  <si>
    <t>Costos Op/mes</t>
  </si>
  <si>
    <t>Sistema de Respaldo 1</t>
  </si>
  <si>
    <t>Sistema de Respaldo 2</t>
  </si>
  <si>
    <t>Valor Crédito</t>
  </si>
  <si>
    <t>Mes de otorgación</t>
  </si>
  <si>
    <t>Plazo</t>
  </si>
  <si>
    <t>Línea de crédito Banco 1</t>
  </si>
  <si>
    <t>12 meses</t>
  </si>
  <si>
    <t>Operación estaciones pluviales</t>
  </si>
  <si>
    <t>Ingresos/mes</t>
  </si>
  <si>
    <t>Operación corregimientos Rurales</t>
  </si>
  <si>
    <t>Fecha inicio</t>
  </si>
  <si>
    <t>% Propuesto</t>
  </si>
  <si>
    <t>Gasto Prom/mes</t>
  </si>
  <si>
    <t>% de remuneración Distrito de Riohacha</t>
  </si>
  <si>
    <t>Compra del equipo de succión- presión</t>
  </si>
  <si>
    <t>NOF AÑO 0</t>
  </si>
  <si>
    <t>Amortización de Proyectos</t>
  </si>
  <si>
    <t>Reposición de redes de acueducto fase I (s1 y s2)</t>
  </si>
  <si>
    <t>Reposición de redes de acueducto fase II (s3,s4 y s5)</t>
  </si>
  <si>
    <t>Construcción de estación de bombeo y redes Villa Fátima</t>
  </si>
  <si>
    <t>construccion de redes de alcantarillado comuna 10.</t>
  </si>
  <si>
    <t>expansion de redes de alcantarillado ciudad de riohacha</t>
  </si>
  <si>
    <t>optimizacion de estaciones de bombeo AR (1, 2 y 3)</t>
  </si>
  <si>
    <t>% de Usuarios Medidos de Acueducto</t>
  </si>
  <si>
    <t>% de Usuarios No Medidos de Acueducto</t>
  </si>
  <si>
    <t>Crecimiento de otros ingresos</t>
  </si>
  <si>
    <t>% de Usuarios Medidos de Alcantarillado</t>
  </si>
  <si>
    <t>% de Usuarios No Medidos de Alcantarillado</t>
  </si>
  <si>
    <t>Incremento vegetartivo Tarifa Acueducto</t>
  </si>
  <si>
    <t>Incremento vegetativo Tarifa Alcantarillado</t>
  </si>
  <si>
    <t>Ingresos</t>
  </si>
  <si>
    <t xml:space="preserve"> Costos Operacionales</t>
  </si>
  <si>
    <t xml:space="preserve"> Gastos de Admon y ventas</t>
  </si>
  <si>
    <t xml:space="preserve"> = Ebitda</t>
  </si>
  <si>
    <t>Depreciación</t>
  </si>
  <si>
    <t>Provisiones</t>
  </si>
  <si>
    <t xml:space="preserve"> = Ebitda -Deterioro</t>
  </si>
  <si>
    <t>Amortización</t>
  </si>
  <si>
    <t>Utilidad Operativa</t>
  </si>
  <si>
    <t>Resultado Financiero</t>
  </si>
  <si>
    <t>Otros netos no operacionales</t>
  </si>
  <si>
    <t>Utilidad antes de impuestos</t>
  </si>
  <si>
    <t>Impuestos</t>
  </si>
  <si>
    <t>Utilidad Neta</t>
  </si>
  <si>
    <t>Activo Corriente:</t>
  </si>
  <si>
    <t>Disponible e Inversiones Temporales</t>
  </si>
  <si>
    <t>Deudores Corto Plazo</t>
  </si>
  <si>
    <t>Provisión</t>
  </si>
  <si>
    <t>Inventarios</t>
  </si>
  <si>
    <t>Otros Activos Corrientes</t>
  </si>
  <si>
    <t>Activo No Corriente</t>
  </si>
  <si>
    <t>Intangibles</t>
  </si>
  <si>
    <t>Propiedades, Planta y Equipo</t>
  </si>
  <si>
    <t>Deudores Largo Plazo</t>
  </si>
  <si>
    <t>Otros Activos No Corrientes</t>
  </si>
  <si>
    <t>Total Activos</t>
  </si>
  <si>
    <t xml:space="preserve">Patrimonio </t>
  </si>
  <si>
    <t>Capital Social</t>
  </si>
  <si>
    <t>Resultado del Ejercicio</t>
  </si>
  <si>
    <t>Resultados de Ejercicios Anteriores</t>
  </si>
  <si>
    <t>Utilidades Retenidas Convergencia a NIIF</t>
  </si>
  <si>
    <t>Pasivo No Corriente:</t>
  </si>
  <si>
    <t>Obligaciones de Financieras</t>
  </si>
  <si>
    <t>Deudas con Accionistas</t>
  </si>
  <si>
    <t>Otros Pasivos No corrientes</t>
  </si>
  <si>
    <t>Pasivo Corriente:</t>
  </si>
  <si>
    <t>Proveedores y Cuentas por Pagar</t>
  </si>
  <si>
    <t>Cuentas por Pagar Empresas del Grupo</t>
  </si>
  <si>
    <t>Empresa 1</t>
  </si>
  <si>
    <t>Empresa 2</t>
  </si>
  <si>
    <t>Empresa 3</t>
  </si>
  <si>
    <t>Empresa 4</t>
  </si>
  <si>
    <t>Empresa 5</t>
  </si>
  <si>
    <t>Otros Pasivos Corrientes</t>
  </si>
  <si>
    <t>Total Pasivos</t>
  </si>
  <si>
    <t>FCL</t>
  </si>
  <si>
    <t>Facturación</t>
  </si>
  <si>
    <t>Costos Operacionales</t>
  </si>
  <si>
    <t>Gastos de Administración</t>
  </si>
  <si>
    <t>EBITDA</t>
  </si>
  <si>
    <t>Depreciación, amortización y provisiones</t>
  </si>
  <si>
    <t>UTILIDAD OPERACIONAL</t>
  </si>
  <si>
    <t xml:space="preserve">Depreciación, amortización </t>
  </si>
  <si>
    <t>Variación de Capital de Trabajo Neto Operativo</t>
  </si>
  <si>
    <t>Inversiones Operativas (Capex)</t>
  </si>
  <si>
    <t>Flujo de Caja Libre</t>
  </si>
  <si>
    <t>Calculo Varaciación de Capital de Trabajo</t>
  </si>
  <si>
    <t>Activo Corriente</t>
  </si>
  <si>
    <t>Pasivo Corriente</t>
  </si>
  <si>
    <t>Variación</t>
  </si>
  <si>
    <t>roe(Ke)</t>
  </si>
  <si>
    <t>WACC = kd (1 – T) wd + ke we</t>
  </si>
  <si>
    <t xml:space="preserve">total </t>
  </si>
  <si>
    <t xml:space="preserve">costo de la deuda </t>
  </si>
  <si>
    <t>detalle</t>
  </si>
  <si>
    <t>wacc</t>
  </si>
  <si>
    <t xml:space="preserve">gastos financieros </t>
  </si>
  <si>
    <t xml:space="preserve">pasivos corrientes </t>
  </si>
  <si>
    <t xml:space="preserve">pasivos no corrientes </t>
  </si>
  <si>
    <t>kd</t>
  </si>
  <si>
    <t xml:space="preserve">activo </t>
  </si>
  <si>
    <t xml:space="preserve">pasivo </t>
  </si>
  <si>
    <t xml:space="preserve">patrimonio </t>
  </si>
  <si>
    <t>VALORIZACIÓN DE LA EMPRESA</t>
  </si>
  <si>
    <t>Tasa Recursos Propios=</t>
  </si>
  <si>
    <t>CPPC=WACC=</t>
  </si>
  <si>
    <t>AÑO</t>
  </si>
  <si>
    <t xml:space="preserve">EBIT </t>
  </si>
  <si>
    <t>(+) Depreciación</t>
  </si>
  <si>
    <t>(+) Amortización</t>
  </si>
  <si>
    <t>NOF</t>
  </si>
  <si>
    <t>(+/-) Variación de NOF</t>
  </si>
  <si>
    <t>(-) Inversiones en AF</t>
  </si>
  <si>
    <t>Valor Residual de Crecimiento a Perpetuidad</t>
  </si>
  <si>
    <t>Tasa de Descuento</t>
  </si>
  <si>
    <t>Factor de descuento</t>
  </si>
  <si>
    <t>Flujos descontados</t>
  </si>
  <si>
    <t>FLUJO REINVERTIDO</t>
  </si>
  <si>
    <t>VAN=</t>
  </si>
  <si>
    <t>Número de Acciones de la Empresa=</t>
  </si>
  <si>
    <t>Valor por acción=</t>
  </si>
  <si>
    <t>VAN CORREGIDO=</t>
  </si>
  <si>
    <t>Periodos</t>
  </si>
  <si>
    <t>tasa</t>
  </si>
  <si>
    <t xml:space="preserve">  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</si>
</sst>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164" formatCode="mmm\-yyyy"/>
    <numFmt numFmtId="165" formatCode="&quot;Año&quot;\ 0"/>
    <numFmt numFmtId="166" formatCode="0.0%"/>
    <numFmt numFmtId="167" formatCode="_-* #,##0.00_-;\-* #,##0.00_-;_-* &quot;-&quot;_-;_-@_-"/>
    <numFmt numFmtId="168" formatCode="0.000000000000000%"/>
    <numFmt numFmtId="169" formatCode="_-&quot;$&quot;\ * #,##0_-;\-&quot;$&quot;\ * #,##0_-;_-&quot;$&quot;\ * &quot;-&quot;_-;_-@_-"/>
    <numFmt numFmtId="170" formatCode="_-* #,##0_-;\-* #,##0_-;_-* &quot;-&quot;??_-;_-@_-"/>
    <numFmt numFmtId="171" formatCode="_(* #,##0_);_(* \(#,##0\);_(* &quot;-&quot;_);_(@_)"/>
    <numFmt numFmtId="172" formatCode="_-* #,##0\ _P_t_s_-;\-* #,##0\ _P_t_s_-;_-* &quot;-&quot;\ _P_t_s_-;_-@_-"/>
    <numFmt numFmtId="173" formatCode="#,##0.0000"/>
    <numFmt numFmtId="174" formatCode="#,##0\ &quot;Pts&quot;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1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i/>
      <sz val="11"/>
      <color theme="5" tint="-0.249977111117893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8"/>
      <name val="Calibri"/>
      <family val="2"/>
    </font>
    <font>
      <sz val="9"/>
      <name val="Calibri"/>
      <family val="2"/>
    </font>
    <font>
      <b/>
      <sz val="10"/>
      <name val="Calibri"/>
      <family val="2"/>
    </font>
    <font>
      <b/>
      <sz val="9"/>
      <name val="Calibri"/>
      <family val="2"/>
    </font>
    <font>
      <b/>
      <sz val="11"/>
      <name val="Calibri"/>
      <family val="2"/>
    </font>
    <font>
      <i/>
      <sz val="10"/>
      <color theme="0"/>
      <name val="Calibri"/>
      <family val="2"/>
    </font>
    <font>
      <sz val="36"/>
      <color rgb="FF000000"/>
      <name val="Constantia"/>
      <family val="1"/>
    </font>
    <font>
      <b/>
      <sz val="18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165" fontId="2" fillId="2" borderId="0" xfId="0" applyNumberFormat="1" applyFont="1" applyFill="1" applyAlignment="1">
      <alignment horizontal="center" vertical="center"/>
    </xf>
    <xf numFmtId="17" fontId="2" fillId="2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66" fontId="3" fillId="0" borderId="0" xfId="3" applyNumberFormat="1" applyFont="1" applyFill="1" applyAlignment="1">
      <alignment vertical="center"/>
    </xf>
    <xf numFmtId="10" fontId="3" fillId="0" borderId="0" xfId="3" applyNumberFormat="1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167" fontId="3" fillId="0" borderId="0" xfId="0" applyNumberFormat="1" applyFont="1" applyAlignment="1">
      <alignment vertical="center"/>
    </xf>
    <xf numFmtId="41" fontId="3" fillId="0" borderId="0" xfId="0" applyNumberFormat="1" applyFont="1" applyAlignment="1">
      <alignment vertical="center"/>
    </xf>
    <xf numFmtId="10" fontId="1" fillId="0" borderId="0" xfId="3" applyNumberFormat="1" applyFont="1" applyFill="1" applyAlignment="1">
      <alignment vertical="center"/>
    </xf>
    <xf numFmtId="10" fontId="3" fillId="3" borderId="0" xfId="3" applyNumberFormat="1" applyFont="1" applyFill="1" applyAlignment="1">
      <alignment vertical="center"/>
    </xf>
    <xf numFmtId="41" fontId="3" fillId="0" borderId="0" xfId="3" applyNumberFormat="1" applyFont="1" applyFill="1" applyAlignment="1">
      <alignment vertical="center"/>
    </xf>
    <xf numFmtId="41" fontId="2" fillId="0" borderId="0" xfId="0" applyNumberFormat="1" applyFont="1" applyAlignment="1">
      <alignment horizontal="center" vertical="center"/>
    </xf>
    <xf numFmtId="41" fontId="2" fillId="0" borderId="0" xfId="3" applyNumberFormat="1" applyFont="1" applyFill="1" applyAlignment="1">
      <alignment horizontal="center" vertical="center"/>
    </xf>
    <xf numFmtId="0" fontId="3" fillId="0" borderId="0" xfId="3" applyNumberFormat="1" applyFont="1" applyFill="1" applyAlignment="1">
      <alignment horizontal="center" vertical="center"/>
    </xf>
    <xf numFmtId="10" fontId="3" fillId="0" borderId="0" xfId="3" applyNumberFormat="1" applyFont="1" applyFill="1" applyAlignment="1">
      <alignment horizontal="right" vertical="center"/>
    </xf>
    <xf numFmtId="168" fontId="3" fillId="0" borderId="0" xfId="0" applyNumberFormat="1" applyFont="1" applyAlignment="1">
      <alignment vertical="center"/>
    </xf>
    <xf numFmtId="169" fontId="3" fillId="0" borderId="0" xfId="2" applyFont="1" applyFill="1" applyAlignment="1">
      <alignment vertical="center"/>
    </xf>
    <xf numFmtId="1" fontId="3" fillId="0" borderId="0" xfId="3" applyNumberFormat="1" applyFont="1" applyFill="1" applyAlignment="1">
      <alignment vertical="center"/>
    </xf>
    <xf numFmtId="170" fontId="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4" borderId="0" xfId="0" applyFont="1" applyFill="1" applyAlignment="1">
      <alignment vertical="center"/>
    </xf>
    <xf numFmtId="41" fontId="3" fillId="4" borderId="0" xfId="0" applyNumberFormat="1" applyFont="1" applyFill="1" applyAlignment="1">
      <alignment vertical="center"/>
    </xf>
    <xf numFmtId="17" fontId="0" fillId="0" borderId="0" xfId="2" applyNumberFormat="1" applyFont="1" applyFill="1" applyBorder="1" applyAlignment="1">
      <alignment horizontal="center" vertical="center" wrapText="1"/>
    </xf>
    <xf numFmtId="9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0" fontId="3" fillId="5" borderId="0" xfId="0" applyFont="1" applyFill="1" applyAlignment="1">
      <alignment vertical="center"/>
    </xf>
    <xf numFmtId="41" fontId="3" fillId="5" borderId="0" xfId="0" applyNumberFormat="1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9" fontId="3" fillId="0" borderId="0" xfId="0" applyNumberFormat="1" applyFont="1" applyAlignment="1">
      <alignment horizontal="center" vertical="center"/>
    </xf>
    <xf numFmtId="0" fontId="3" fillId="6" borderId="0" xfId="0" applyFont="1" applyFill="1" applyAlignment="1">
      <alignment vertical="center"/>
    </xf>
    <xf numFmtId="0" fontId="3" fillId="6" borderId="0" xfId="0" applyFont="1" applyFill="1" applyAlignment="1">
      <alignment horizontal="center" vertical="center"/>
    </xf>
    <xf numFmtId="17" fontId="3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169" fontId="3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69" fontId="3" fillId="0" borderId="0" xfId="2" applyFont="1" applyFill="1" applyAlignment="1">
      <alignment horizontal="center" vertical="center"/>
    </xf>
    <xf numFmtId="17" fontId="3" fillId="0" borderId="0" xfId="2" applyNumberFormat="1" applyFont="1" applyFill="1" applyAlignment="1">
      <alignment horizontal="center" vertical="center"/>
    </xf>
    <xf numFmtId="169" fontId="6" fillId="0" borderId="0" xfId="0" applyNumberFormat="1" applyFont="1" applyAlignment="1">
      <alignment vertical="center"/>
    </xf>
    <xf numFmtId="9" fontId="3" fillId="0" borderId="0" xfId="3" applyFont="1" applyFill="1" applyAlignment="1">
      <alignment horizontal="center" vertical="center"/>
    </xf>
    <xf numFmtId="10" fontId="3" fillId="0" borderId="0" xfId="3" applyNumberFormat="1" applyFont="1" applyFill="1" applyAlignment="1">
      <alignment horizontal="center" vertical="center"/>
    </xf>
    <xf numFmtId="10" fontId="3" fillId="0" borderId="0" xfId="0" applyNumberFormat="1" applyFont="1" applyAlignment="1">
      <alignment vertical="center"/>
    </xf>
    <xf numFmtId="0" fontId="9" fillId="7" borderId="0" xfId="0" applyFont="1" applyFill="1" applyAlignment="1">
      <alignment horizontal="left" vertical="center"/>
    </xf>
    <xf numFmtId="165" fontId="10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vertical="center"/>
    </xf>
    <xf numFmtId="9" fontId="11" fillId="7" borderId="0" xfId="3" applyFont="1" applyFill="1" applyAlignment="1">
      <alignment vertical="center"/>
    </xf>
    <xf numFmtId="0" fontId="4" fillId="8" borderId="0" xfId="0" applyFont="1" applyFill="1" applyAlignment="1">
      <alignment vertical="center"/>
    </xf>
    <xf numFmtId="41" fontId="12" fillId="8" borderId="0" xfId="0" applyNumberFormat="1" applyFont="1" applyFill="1" applyAlignment="1">
      <alignment vertical="center"/>
    </xf>
    <xf numFmtId="41" fontId="0" fillId="7" borderId="0" xfId="0" applyNumberFormat="1" applyFill="1" applyAlignment="1">
      <alignment vertical="center"/>
    </xf>
    <xf numFmtId="0" fontId="4" fillId="7" borderId="0" xfId="0" applyFont="1" applyFill="1" applyAlignment="1">
      <alignment vertical="center"/>
    </xf>
    <xf numFmtId="41" fontId="4" fillId="7" borderId="0" xfId="0" applyNumberFormat="1" applyFont="1" applyFill="1" applyAlignment="1">
      <alignment vertical="center"/>
    </xf>
    <xf numFmtId="10" fontId="0" fillId="7" borderId="0" xfId="3" applyNumberFormat="1" applyFont="1" applyFill="1" applyAlignment="1">
      <alignment vertical="center"/>
    </xf>
    <xf numFmtId="0" fontId="13" fillId="7" borderId="0" xfId="0" applyFont="1" applyFill="1" applyAlignment="1">
      <alignment vertical="center"/>
    </xf>
    <xf numFmtId="41" fontId="13" fillId="7" borderId="0" xfId="0" applyNumberFormat="1" applyFont="1" applyFill="1" applyAlignment="1">
      <alignment vertical="center"/>
    </xf>
    <xf numFmtId="9" fontId="14" fillId="7" borderId="0" xfId="3" applyFont="1" applyFill="1" applyAlignment="1">
      <alignment horizontal="center" vertical="center"/>
    </xf>
    <xf numFmtId="0" fontId="15" fillId="7" borderId="0" xfId="0" applyFont="1" applyFill="1" applyAlignment="1">
      <alignment horizontal="center" vertical="center"/>
    </xf>
    <xf numFmtId="9" fontId="15" fillId="7" borderId="0" xfId="3" applyFont="1" applyFill="1" applyAlignment="1">
      <alignment horizontal="center" vertical="center"/>
    </xf>
    <xf numFmtId="41" fontId="16" fillId="7" borderId="0" xfId="0" applyNumberFormat="1" applyFont="1" applyFill="1" applyAlignment="1">
      <alignment vertical="center"/>
    </xf>
    <xf numFmtId="9" fontId="16" fillId="7" borderId="0" xfId="3" applyFont="1" applyFill="1" applyAlignment="1">
      <alignment vertical="center"/>
    </xf>
    <xf numFmtId="0" fontId="4" fillId="9" borderId="0" xfId="0" applyFont="1" applyFill="1" applyAlignment="1">
      <alignment vertical="center"/>
    </xf>
    <xf numFmtId="41" fontId="4" fillId="9" borderId="0" xfId="0" applyNumberFormat="1" applyFont="1" applyFill="1" applyAlignment="1">
      <alignment vertical="center"/>
    </xf>
    <xf numFmtId="0" fontId="4" fillId="10" borderId="0" xfId="0" applyFont="1" applyFill="1" applyAlignment="1">
      <alignment vertical="center"/>
    </xf>
    <xf numFmtId="41" fontId="4" fillId="10" borderId="0" xfId="0" applyNumberFormat="1" applyFont="1" applyFill="1" applyAlignment="1">
      <alignment vertical="center"/>
    </xf>
    <xf numFmtId="9" fontId="17" fillId="7" borderId="0" xfId="3" applyFont="1" applyFill="1" applyAlignment="1">
      <alignment horizontal="center" vertical="center"/>
    </xf>
    <xf numFmtId="41" fontId="4" fillId="0" borderId="0" xfId="0" applyNumberFormat="1" applyFont="1" applyAlignment="1">
      <alignment vertical="center"/>
    </xf>
    <xf numFmtId="41" fontId="0" fillId="7" borderId="0" xfId="1" applyFont="1" applyFill="1" applyAlignment="1">
      <alignment vertical="center"/>
    </xf>
    <xf numFmtId="41" fontId="2" fillId="11" borderId="0" xfId="0" applyNumberFormat="1" applyFont="1" applyFill="1" applyAlignment="1">
      <alignment horizontal="left" vertical="center"/>
    </xf>
    <xf numFmtId="41" fontId="0" fillId="0" borderId="0" xfId="0" applyNumberFormat="1" applyAlignment="1">
      <alignment horizontal="left" vertical="center"/>
    </xf>
    <xf numFmtId="41" fontId="0" fillId="7" borderId="0" xfId="0" applyNumberFormat="1" applyFill="1" applyAlignment="1">
      <alignment horizontal="left" vertical="center"/>
    </xf>
    <xf numFmtId="41" fontId="4" fillId="9" borderId="0" xfId="0" applyNumberFormat="1" applyFont="1" applyFill="1" applyAlignment="1">
      <alignment horizontal="left" vertical="center"/>
    </xf>
    <xf numFmtId="41" fontId="4" fillId="11" borderId="0" xfId="0" applyNumberFormat="1" applyFont="1" applyFill="1" applyAlignment="1">
      <alignment horizontal="left" vertical="center"/>
    </xf>
    <xf numFmtId="41" fontId="18" fillId="7" borderId="0" xfId="0" applyNumberFormat="1" applyFont="1" applyFill="1" applyAlignment="1">
      <alignment horizontal="left" vertical="center"/>
    </xf>
    <xf numFmtId="41" fontId="19" fillId="7" borderId="0" xfId="0" applyNumberFormat="1" applyFont="1" applyFill="1" applyAlignment="1">
      <alignment horizontal="left" vertical="center"/>
    </xf>
    <xf numFmtId="41" fontId="19" fillId="7" borderId="0" xfId="0" applyNumberFormat="1" applyFont="1" applyFill="1" applyAlignment="1">
      <alignment vertical="center"/>
    </xf>
    <xf numFmtId="41" fontId="6" fillId="7" borderId="0" xfId="0" applyNumberFormat="1" applyFont="1" applyFill="1" applyAlignment="1">
      <alignment vertical="center"/>
    </xf>
    <xf numFmtId="0" fontId="4" fillId="12" borderId="0" xfId="0" applyFont="1" applyFill="1" applyAlignment="1">
      <alignment vertical="center"/>
    </xf>
    <xf numFmtId="0" fontId="0" fillId="5" borderId="0" xfId="0" applyFill="1" applyBorder="1"/>
    <xf numFmtId="0" fontId="21" fillId="5" borderId="0" xfId="0" applyFont="1" applyFill="1" applyBorder="1"/>
    <xf numFmtId="0" fontId="23" fillId="5" borderId="0" xfId="0" applyFont="1" applyFill="1" applyBorder="1" applyAlignment="1">
      <alignment horizontal="right"/>
    </xf>
    <xf numFmtId="172" fontId="23" fillId="5" borderId="0" xfId="4" applyNumberFormat="1" applyFont="1" applyFill="1" applyBorder="1" applyAlignment="1">
      <alignment horizontal="left"/>
    </xf>
    <xf numFmtId="0" fontId="21" fillId="5" borderId="0" xfId="0" applyFont="1" applyFill="1" applyBorder="1" applyAlignment="1">
      <alignment horizontal="right"/>
    </xf>
    <xf numFmtId="1" fontId="21" fillId="5" borderId="0" xfId="0" applyNumberFormat="1" applyFont="1" applyFill="1" applyBorder="1"/>
    <xf numFmtId="174" fontId="21" fillId="5" borderId="0" xfId="0" applyNumberFormat="1" applyFont="1" applyFill="1" applyBorder="1"/>
    <xf numFmtId="0" fontId="25" fillId="5" borderId="0" xfId="0" applyFont="1" applyFill="1" applyBorder="1"/>
    <xf numFmtId="0" fontId="26" fillId="13" borderId="0" xfId="0" applyFont="1" applyFill="1" applyBorder="1"/>
    <xf numFmtId="0" fontId="0" fillId="13" borderId="0" xfId="0" applyFill="1" applyBorder="1"/>
    <xf numFmtId="0" fontId="0" fillId="11" borderId="0" xfId="0" applyFill="1" applyBorder="1"/>
    <xf numFmtId="10" fontId="0" fillId="11" borderId="0" xfId="3" applyNumberFormat="1" applyFont="1" applyFill="1" applyBorder="1"/>
    <xf numFmtId="10" fontId="4" fillId="11" borderId="0" xfId="0" applyNumberFormat="1" applyFont="1" applyFill="1" applyBorder="1"/>
    <xf numFmtId="0" fontId="4" fillId="11" borderId="0" xfId="0" applyFont="1" applyFill="1" applyBorder="1"/>
    <xf numFmtId="0" fontId="0" fillId="14" borderId="0" xfId="0" applyFill="1" applyBorder="1"/>
    <xf numFmtId="0" fontId="4" fillId="14" borderId="0" xfId="0" applyFont="1" applyFill="1" applyBorder="1"/>
    <xf numFmtId="41" fontId="0" fillId="11" borderId="0" xfId="0" applyNumberFormat="1" applyFill="1" applyBorder="1"/>
    <xf numFmtId="10" fontId="4" fillId="11" borderId="0" xfId="3" applyNumberFormat="1" applyFont="1" applyFill="1" applyBorder="1"/>
    <xf numFmtId="0" fontId="27" fillId="15" borderId="0" xfId="0" applyFont="1" applyFill="1" applyBorder="1"/>
    <xf numFmtId="10" fontId="27" fillId="15" borderId="0" xfId="0" applyNumberFormat="1" applyFont="1" applyFill="1" applyBorder="1"/>
    <xf numFmtId="9" fontId="0" fillId="11" borderId="0" xfId="3" applyFont="1" applyFill="1" applyBorder="1"/>
    <xf numFmtId="0" fontId="20" fillId="16" borderId="0" xfId="0" applyFont="1" applyFill="1" applyBorder="1" applyAlignment="1">
      <alignment horizontal="center" vertical="center" wrapText="1"/>
    </xf>
    <xf numFmtId="0" fontId="22" fillId="11" borderId="0" xfId="0" applyFont="1" applyFill="1" applyBorder="1" applyAlignment="1">
      <alignment horizontal="right"/>
    </xf>
    <xf numFmtId="10" fontId="22" fillId="11" borderId="0" xfId="0" applyNumberFormat="1" applyFont="1" applyFill="1" applyBorder="1" applyAlignment="1">
      <alignment horizontal="right"/>
    </xf>
    <xf numFmtId="0" fontId="23" fillId="11" borderId="0" xfId="0" applyFont="1" applyFill="1" applyBorder="1" applyAlignment="1">
      <alignment horizontal="center"/>
    </xf>
    <xf numFmtId="0" fontId="21" fillId="11" borderId="0" xfId="0" applyFont="1" applyFill="1" applyBorder="1" applyAlignment="1">
      <alignment horizontal="left"/>
    </xf>
    <xf numFmtId="3" fontId="21" fillId="11" borderId="0" xfId="0" applyNumberFormat="1" applyFont="1" applyFill="1" applyBorder="1"/>
    <xf numFmtId="49" fontId="21" fillId="11" borderId="0" xfId="0" applyNumberFormat="1" applyFont="1" applyFill="1" applyBorder="1" applyAlignment="1">
      <alignment horizontal="left" vertical="center" wrapText="1"/>
    </xf>
    <xf numFmtId="3" fontId="21" fillId="11" borderId="0" xfId="0" applyNumberFormat="1" applyFont="1" applyFill="1" applyBorder="1" applyAlignment="1">
      <alignment vertical="center" wrapText="1"/>
    </xf>
    <xf numFmtId="0" fontId="21" fillId="11" borderId="0" xfId="0" applyFont="1" applyFill="1" applyBorder="1" applyAlignment="1">
      <alignment horizontal="left" vertical="center" wrapText="1"/>
    </xf>
    <xf numFmtId="0" fontId="23" fillId="11" borderId="0" xfId="0" applyFont="1" applyFill="1" applyBorder="1" applyAlignment="1">
      <alignment horizontal="left" vertical="center" wrapText="1"/>
    </xf>
    <xf numFmtId="3" fontId="23" fillId="11" borderId="0" xfId="0" applyNumberFormat="1" applyFont="1" applyFill="1" applyBorder="1" applyAlignment="1">
      <alignment vertical="center" wrapText="1"/>
    </xf>
    <xf numFmtId="3" fontId="21" fillId="11" borderId="0" xfId="0" applyNumberFormat="1" applyFont="1" applyFill="1" applyBorder="1" applyAlignment="1">
      <alignment vertical="center"/>
    </xf>
    <xf numFmtId="10" fontId="21" fillId="11" borderId="0" xfId="3" applyNumberFormat="1" applyFont="1" applyFill="1" applyBorder="1" applyAlignment="1">
      <alignment vertical="center" wrapText="1"/>
    </xf>
    <xf numFmtId="173" fontId="21" fillId="11" borderId="0" xfId="0" applyNumberFormat="1" applyFont="1" applyFill="1" applyBorder="1" applyAlignment="1">
      <alignment vertical="center" wrapText="1"/>
    </xf>
    <xf numFmtId="0" fontId="23" fillId="11" borderId="0" xfId="0" applyFont="1" applyFill="1" applyBorder="1" applyAlignment="1">
      <alignment horizontal="center" vertical="center" wrapText="1"/>
    </xf>
    <xf numFmtId="3" fontId="23" fillId="11" borderId="0" xfId="0" applyNumberFormat="1" applyFont="1" applyFill="1" applyBorder="1"/>
    <xf numFmtId="0" fontId="24" fillId="15" borderId="0" xfId="0" applyFont="1" applyFill="1" applyBorder="1" applyAlignment="1">
      <alignment horizontal="right"/>
    </xf>
    <xf numFmtId="3" fontId="24" fillId="15" borderId="0" xfId="0" applyNumberFormat="1" applyFont="1" applyFill="1" applyBorder="1" applyAlignment="1">
      <alignment horizontal="right"/>
    </xf>
    <xf numFmtId="4" fontId="24" fillId="15" borderId="0" xfId="0" applyNumberFormat="1" applyFont="1" applyFill="1" applyBorder="1" applyAlignment="1">
      <alignment horizontal="right"/>
    </xf>
  </cellXfs>
  <cellStyles count="5">
    <cellStyle name="Millares [0]" xfId="1" builtinId="6"/>
    <cellStyle name="Millares [0] 2" xfId="4" xr:uid="{26AAA4DE-E61B-F34F-B166-578D324FAF1B}"/>
    <cellStyle name="Moneda [0]" xfId="2" builtinId="7"/>
    <cellStyle name="Normal" xfId="0" builtinId="0"/>
    <cellStyle name="Porcentaje" xfId="3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9" Type="http://schemas.openxmlformats.org/officeDocument/2006/relationships/externalLink" Target="externalLinks/externalLink36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28.xml"/><Relationship Id="rId44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styles" Target="styles.xml"/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19/AMERIKA/SERVIDOR/DOCUME~1/C25388/CONFIG~1/Temp/notesC31090/ETCPN%202007%202008%20Sociedades%20Espa&#241;ola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/hugo/jairo%20alfonso%20becerra/sta%20marta/5%20-%20%20Distribucion%202003%20redes%20acueduct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19/AMERIKA/Garmfd01/c/USR/RIESGOS/USR/RIESGOS/POSMIN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20/AMERIKA/27E4DF0F/Ingresos+Consolidado+A%25C3%25B1o+2012%20reformulado%20abril%20medidore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19/AMERIKA/SERVIDOR/Users/MLEMUS~1.TRI/AppData/Local/Temp/notesF608D6/DOCUME~1/ADMINI~1/CONFIG~1/Temp/Modelo%20trimestral%20AAA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20/AMERIKA/F:/BancaInversion/Historicos/SEPT%2024/C.P/Presentaci&#243;n/Vinculo%20Blanc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20/AMERIKA/27E4DF0F/Ingresos+Consolidado+A&#241;o+2012%20reformulado%20abril%20medidores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leguizamon/AppData/Local/Microsoft/Windows/Temporary%20Internet%20Files/Content.Outlook/00D20KVH/COSTEO%20INTERVENTORIA%20MONTELIBANO%20FINDETER%20JUNIO%202017%20-%20EJEMPL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JORNADAS/2017/E.GRUPOS/PPTO%20Y%20PROYECION/TUMBES/C:/Users/rzorrilla/Documents/CORAAVEGA/MODELO%20CORAAVEGA%20(AL%20BANCO)%20(USD12MM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20/AMERIKA/3FD977FE/EEFF%20SIG%20AJEMEX%20060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FINANCIERO/2020/EMPRESAS/ASAA/RENOVACION/SERVIDOR/Publico/BancaInversion/Modelo/Milenio/Pres.%20C.P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19/AMERIKA/CONTABILIDAD/julie.noguera/Desktop/USR/RIESGOS/POSMI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20/AMERIKA/Y:/Documents%20and%20Settings/LuisFer/Escritorio/WINDOWS/TEMP/Copia%20de%20pptohbsia2004%20final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FINANCIERO/2019/FLUJOS%20CAJA/FEBRERO/Y:/Users/nmartinez/Google%20Drive/NORLY/D.RENTAS/JUAN%20PABLO/D:/Temp/Sumarias/Sumarias%20CYII%20Final%202004%20140205%20ahor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FINANCIERO/2017/INFORMES%20PRESIDENCIA/INFORMES/INFORMES%20FINANCIERO%20AGOSTO/C:/DOCUME~1/C25388/CONFIG~1/Temp/notesC31090/ETCPN%202007%202008%20Sociedades%20Espa&#241;ola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19/AMERIKA/Sos02/c/USR/RIESGOS/POSMIN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FINANCIERO/2020/EMPRESAS/ASAA/RENOVACION/Car4953/maria%20ines/maria%20ines/DATOS/Nueva%20carpeta/ingra8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raulnavarro/Google%20Drive/AN&#771;O%202015/PLAN%20DE%20GESTION/AMERIKA%20TI/Soportes/C:/Users/jescobar/Documents/Google%20Drive/A&#209;O%202013/ANALISIS%20FINANCIERO/INASSA/FORMATO%20DE%20ANALISIS%20FINANCIERO%20JF%20INASSA%202013%20NUEVO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PANAMA/2017/INFORMES/Pr172/10%20-%20Junta%20(23-09-04)/Archivos%20Hgomez/Triple%20A/04%20-%20Proyectos/21%20-%20Baranoa-Polonuevo/Modelos/Proyectos/Baranoa-Polonuevo/costos%20y%20gastos%20ajustados%20con%20jose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FINANCIERO/2020/EMPRESAS/ASAA/RENOVACION/1F23F808/RUNT%20PRUEBA%20DEMANDA%20FINAL%202-d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JORNADAS/2017/E.GRUPOS/PPTO%20Y%20PROYECION/TUMBES/C:/Z/Documents%20and%20Settings/Luz%20&#193;ngela/Mis%20documentos/RUNT%20PRUEBA%20DEMANDA%20FINAL%202-d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FINANCIERO/2020/EMPRESAS/ASAA/RENOVACION/0A69B25C/01%20MODELO%20CUTE%20(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JORNADAS/2017/E.GRUPOS/PPTO%20Y%20PROYECION/TUMBES/10.12.0.2/Grupos/Gerencia%20Financiera/Contabilidad/A%20Financiero/Haiti/Conciliacion%20Haiti%20V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19/AMERIKA/H:/USR/RIESGOS/POSMIN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19/AMERIKA/Commdy01/C/Alex-RG/Prueba%20ppto/PPTO-99/JUNTA98/PPTO/Usuario1/RIESGOS/POSMIN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20/AMERIKA/Y:/Users/Pedro%20Salcedo/Desktop/grupo%20global%20hoteles%20resort/HOTEL%20LAS%20AMERICAS/MODELO%20-HOTEL%20LAS%20AMERICAS-%20JUL%20IO%20%20DE%202010%20-%20con%20ampliacion-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19/AMERIKA/Gargaf01/c/USR/RIESGOS/USR/RIESGOS/POSMIN1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105.03%20Bancos%20C.I.%20PRODECO%20COLGAAP%20-%20IFRS%20agosto%202008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11-1%20Conciliacion%20Bancaria%20Agosto%202007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05.03%20Prueba%20Proveedores%20C.I%20PRODECO%20COLGAAP%20-%20IFRS%20agosto%202008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-1%20Relaci&#243;n%20Proveedores%20y%20Deudores%20a%20Agosto%202007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MODELO%20FINANCIERO%20AdN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19/AMERIKA/tes05AME/INFOREGRESOSFINMES/USR/RIESGOS/POSMIN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19/AMERIKA/Gargaf01/c/USR/RIESGOS/POSMIN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NOMINA/2020/AMERIKA/957D444E/Analisis-de-cartera-por-edades%20Septiembre2011%20GIS%20LTD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FINANCIERO/2020/EMPRESAS/ASAA/RENOVACION/SERVIDOR/CRA/AUTOLIQUIDACI&#211;N%202013%20BASE%202012/FORMATO_AUTOLIQUIDACION_2013_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martinez/Google%20Drive/A.A.DOCUMENTOS%202015/FINANCIERO/2020/EMPRESAS/ASAA/RENOVACION/Isant02/Financiera/UsoredT/valorSTN/ingr0303/REPOR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/Revision%20Santa%20Marta/archivos%20varios/AOssa%2014042016/VA'S%202003%20Y%202010/VA%202003%20APROBADA/CON%20APU/4%20-%20Estaciones%20de%20bombe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YG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OS"/>
      <sheetName val="Redes de Distribucion"/>
      <sheetName val="APU TUBERIAS"/>
    </sheetNames>
    <sheetDataSet>
      <sheetData sheetId="0" refreshError="1"/>
      <sheetData sheetId="1" refreshError="1"/>
      <sheetData sheetId="2" refreshError="1">
        <row r="100">
          <cell r="D100">
            <v>479464.00400000002</v>
          </cell>
          <cell r="E100">
            <v>656163.00150000001</v>
          </cell>
          <cell r="F100">
            <v>966849.99910000002</v>
          </cell>
          <cell r="G100">
            <v>2037031.9953999999</v>
          </cell>
          <cell r="H100">
            <v>2725226.9983999999</v>
          </cell>
          <cell r="I100">
            <v>4494620.0007999996</v>
          </cell>
          <cell r="J100">
            <v>5745642.0016000001</v>
          </cell>
        </row>
        <row r="120">
          <cell r="D120">
            <v>7999328.0036000004</v>
          </cell>
          <cell r="E120">
            <v>13090873.9976</v>
          </cell>
          <cell r="F120">
            <v>27229541.996300001</v>
          </cell>
          <cell r="G120">
            <v>30732520.001699999</v>
          </cell>
          <cell r="H120">
            <v>41789806.997299999</v>
          </cell>
          <cell r="I120">
            <v>59361185.995099999</v>
          </cell>
          <cell r="J120">
            <v>84744172.997600004</v>
          </cell>
        </row>
        <row r="141">
          <cell r="D141">
            <v>122653492.99969999</v>
          </cell>
          <cell r="E141">
            <v>42022.003000000004</v>
          </cell>
          <cell r="F141">
            <v>66132.997799999997</v>
          </cell>
          <cell r="G141">
            <v>137431.99839999998</v>
          </cell>
          <cell r="H141">
            <v>339275.99589999998</v>
          </cell>
          <cell r="I141">
            <v>714373.00240000011</v>
          </cell>
          <cell r="J141">
            <v>1123914.9995000002</v>
          </cell>
        </row>
        <row r="161">
          <cell r="D161">
            <v>1444934.9978</v>
          </cell>
          <cell r="E161">
            <v>2077675.9989</v>
          </cell>
          <cell r="F161">
            <v>3099292.0005999999</v>
          </cell>
          <cell r="G161">
            <v>3716876.9973999998</v>
          </cell>
          <cell r="H161">
            <v>5961952.0032000002</v>
          </cell>
          <cell r="I161">
            <v>6722825.0013999995</v>
          </cell>
          <cell r="J161">
            <v>8373047.9950000001</v>
          </cell>
        </row>
        <row r="181">
          <cell r="D181">
            <v>9956793.9964999985</v>
          </cell>
          <cell r="E181">
            <v>13606849.001700001</v>
          </cell>
          <cell r="F181">
            <v>53388.998200000002</v>
          </cell>
          <cell r="G181">
            <v>80599.001900000003</v>
          </cell>
          <cell r="H181">
            <v>125720.9982</v>
          </cell>
          <cell r="I181">
            <v>323775.99730000005</v>
          </cell>
          <cell r="J181">
            <v>695772.99979999999</v>
          </cell>
        </row>
        <row r="201">
          <cell r="D201">
            <v>1367435.9998999999</v>
          </cell>
          <cell r="E201">
            <v>2123831.0045999996</v>
          </cell>
          <cell r="F201">
            <v>2691128.003</v>
          </cell>
          <cell r="G201">
            <v>3877730.9962000004</v>
          </cell>
          <cell r="H201">
            <v>6613980.9955000002</v>
          </cell>
          <cell r="I201">
            <v>7509187.0046000006</v>
          </cell>
          <cell r="J201">
            <v>12066503.002699999</v>
          </cell>
        </row>
        <row r="221">
          <cell r="D221">
            <v>43400.002500000002</v>
          </cell>
          <cell r="E221">
            <v>76465.998500000002</v>
          </cell>
          <cell r="F221">
            <v>162921.00339999999</v>
          </cell>
          <cell r="G221">
            <v>345131.00379999995</v>
          </cell>
          <cell r="H221">
            <v>654095.99689999991</v>
          </cell>
          <cell r="I221">
            <v>1053648.9982999999</v>
          </cell>
          <cell r="J221">
            <v>1506245.9978</v>
          </cell>
        </row>
        <row r="242">
          <cell r="D242">
            <v>2212008.0039999997</v>
          </cell>
          <cell r="E242">
            <v>2925692.9964000001</v>
          </cell>
          <cell r="F242">
            <v>3557055.9980000001</v>
          </cell>
          <cell r="G242">
            <v>5327833.9976999993</v>
          </cell>
          <cell r="H242">
            <v>7726185.0047999993</v>
          </cell>
        </row>
        <row r="305">
          <cell r="D305">
            <v>1934664.004</v>
          </cell>
          <cell r="E305">
            <v>2287754.9953000001</v>
          </cell>
          <cell r="F305">
            <v>3504370.0005000001</v>
          </cell>
          <cell r="G305">
            <v>4298615.9990999997</v>
          </cell>
          <cell r="H305">
            <v>5867303.0025000004</v>
          </cell>
          <cell r="I305">
            <v>7726264.9987000003</v>
          </cell>
          <cell r="J305">
            <v>10322973.997500001</v>
          </cell>
        </row>
        <row r="326">
          <cell r="D326">
            <v>16101130.998600001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SOS1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ámetros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nsibilidades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¡REF"/>
      <sheetName val="Hoja1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ámetros"/>
      <sheetName val="PRECIOS OC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TarifaMT"/>
      <sheetName val="INFORMACION DEL FP"/>
      <sheetName val="PERSONAL Y OTROS"/>
      <sheetName val="IMPUESTOS Y VR TOTAL"/>
      <sheetName val="FM"/>
      <sheetName val="COSTEO"/>
      <sheetName val="AIU"/>
      <sheetName val="COSTEO TOTAL OBRA"/>
      <sheetName val="Componente minimo"/>
      <sheetName val="IPC"/>
      <sheetName val="Ensayos Laboratorio"/>
      <sheetName val="proyecc desembol"/>
      <sheetName val="Top_Y_Batimetria"/>
    </sheetNames>
    <sheetDataSet>
      <sheetData sheetId="0"/>
      <sheetData sheetId="1"/>
      <sheetData sheetId="2">
        <row r="25">
          <cell r="D25" t="str">
            <v>20%</v>
          </cell>
        </row>
        <row r="27">
          <cell r="D27" t="str">
            <v>20%</v>
          </cell>
        </row>
      </sheetData>
      <sheetData sheetId="3">
        <row r="10">
          <cell r="D10">
            <v>8</v>
          </cell>
        </row>
        <row r="12">
          <cell r="P12">
            <v>362411272.46999824</v>
          </cell>
        </row>
        <row r="13">
          <cell r="C13">
            <v>8</v>
          </cell>
        </row>
        <row r="33">
          <cell r="I33">
            <v>26221480.647238947</v>
          </cell>
        </row>
        <row r="34">
          <cell r="C34">
            <v>6</v>
          </cell>
          <cell r="P34">
            <v>124575893.14328621</v>
          </cell>
        </row>
        <row r="45">
          <cell r="I45">
            <v>9013418.2331196796</v>
          </cell>
        </row>
        <row r="46">
          <cell r="C46">
            <v>3</v>
          </cell>
          <cell r="P46">
            <v>7768818.3361874726</v>
          </cell>
        </row>
        <row r="53">
          <cell r="C53">
            <v>0</v>
          </cell>
          <cell r="P53">
            <v>0</v>
          </cell>
        </row>
        <row r="64">
          <cell r="P64">
            <v>20864989.125649881</v>
          </cell>
        </row>
        <row r="77">
          <cell r="P77">
            <v>65173752.096242398</v>
          </cell>
        </row>
        <row r="87">
          <cell r="P87">
            <v>0</v>
          </cell>
        </row>
        <row r="93">
          <cell r="P93">
            <v>14400000</v>
          </cell>
        </row>
        <row r="101">
          <cell r="P101">
            <v>37677905.723196492</v>
          </cell>
        </row>
        <row r="124">
          <cell r="P124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,Inversiones_préstamo"/>
      <sheetName val="INTRO"/>
      <sheetName val="SB"/>
      <sheetName val="SP"/>
      <sheetName val="CAPEX"/>
      <sheetName val="OPEX"/>
      <sheetName val="ER"/>
      <sheetName val="BALANCE"/>
      <sheetName val="TESORERIA"/>
      <sheetName val="FCL"/>
      <sheetName val="IMPUESTOS"/>
      <sheetName val="KTNO"/>
      <sheetName val="P CVGA"/>
      <sheetName val="Presentación"/>
      <sheetName val="1,Datos de entrada"/>
      <sheetName val="AAA Dominicana"/>
      <sheetName val="2,Empleados"/>
      <sheetName val="3,Medidores_UsuAct"/>
      <sheetName val="5 arreglado (dep_gtosLicenc)"/>
      <sheetName val="5,Depreciación_gtosLicencias"/>
      <sheetName val="6 arreglado (gtos_ben)"/>
      <sheetName val="6,Gastos_Beneficios"/>
      <sheetName val="7,Tarifas"/>
      <sheetName val="8,Facturación_Recaudos"/>
      <sheetName val="9,Indicadores"/>
      <sheetName val="10,Plan de Negocios"/>
      <sheetName val="Tablas resúmenes"/>
      <sheetName val="Usuarios_QMedidores"/>
      <sheetName val="Pob estimada"/>
      <sheetName val="Datos La Vega"/>
      <sheetName val="Tarifas Santiago"/>
      <sheetName val="NO USAR"/>
      <sheetName val="IDi"/>
      <sheetName val="IDi M"/>
      <sheetName val="IM1"/>
      <sheetName val="IM2"/>
      <sheetName val="DME"/>
      <sheetName val="Hoja1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Hoja2"/>
      <sheetName val="FCL (2)"/>
      <sheetName val="Hoja4"/>
      <sheetName val="Hoja5"/>
      <sheetName val="CAMBIOS"/>
      <sheetName val="BIENES"/>
      <sheetName val="LISTA BIENES"/>
      <sheetName val="ENTREGA BIENES "/>
      <sheetName val="OECO"/>
      <sheetName val="INDICES GESTION"/>
      <sheetName val="Hoja3"/>
      <sheetName val="Gráfico1"/>
      <sheetName val="GRA"/>
    </sheetNames>
    <sheetDataSet>
      <sheetData sheetId="0" refreshError="1">
        <row r="3">
          <cell r="J3">
            <v>38.023400000000002</v>
          </cell>
          <cell r="K3">
            <v>47.795304996396951</v>
          </cell>
        </row>
      </sheetData>
      <sheetData sheetId="1"/>
      <sheetData sheetId="2">
        <row r="7">
          <cell r="R7">
            <v>4.2999999999999997E-2</v>
          </cell>
        </row>
      </sheetData>
      <sheetData sheetId="3">
        <row r="7">
          <cell r="R7">
            <v>4.2999999999999997E-2</v>
          </cell>
        </row>
      </sheetData>
      <sheetData sheetId="4">
        <row r="20">
          <cell r="F20">
            <v>1.0779327251735147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3">
          <cell r="J3">
            <v>38.023400000000002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s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 indi"/>
      <sheetName val="Hoja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SOS1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erios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BAL"/>
      <sheetName val="3000"/>
      <sheetName val="3050"/>
      <sheetName val="3300"/>
      <sheetName val="3400"/>
      <sheetName val="3800"/>
      <sheetName val="4100"/>
      <sheetName val="4200"/>
      <sheetName val="4300"/>
      <sheetName val="4500"/>
      <sheetName val="5200"/>
      <sheetName val="5300"/>
      <sheetName val="5400"/>
      <sheetName val="5500"/>
      <sheetName val="5600"/>
      <sheetName val="6100"/>
      <sheetName val="Datos PL"/>
      <sheetName val="3100"/>
      <sheetName val="4600"/>
      <sheetName val="5800"/>
      <sheetName val="5900"/>
      <sheetName val="6400"/>
      <sheetName val="CUADRE PyG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YG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SOS1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RES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iables"/>
    </sheetNames>
    <sheetDataSet>
      <sheetData sheetId="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B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B"/>
      <sheetName val="INICIO"/>
      <sheetName val="SM"/>
      <sheetName val="TP-SM"/>
      <sheetName val="TARIFAS"/>
      <sheetName val="DEMANDA"/>
      <sheetName val="INGRE REAL"/>
      <sheetName val="VARIACION"/>
      <sheetName val="ESTA"/>
      <sheetName val="INGRESOS"/>
      <sheetName val="INGRE-A"/>
      <sheetName val="CAPEX"/>
      <sheetName val="OPEX"/>
      <sheetName val="C-O"/>
      <sheetName val="DIVIDENDOS"/>
      <sheetName val="FC-A"/>
      <sheetName val="FC"/>
      <sheetName val="GR-FCN R"/>
      <sheetName val="GR-FAR"/>
      <sheetName val="GR-FCL R"/>
      <sheetName val="FyU-A"/>
      <sheetName val="FyU"/>
      <sheetName val="PYG-A"/>
      <sheetName val="PYG"/>
      <sheetName val="BG-A"/>
      <sheetName val="BG"/>
      <sheetName val="DIFERIDOS"/>
      <sheetName val="IMPUESTOS"/>
      <sheetName val="DEUDA"/>
      <sheetName val="R-CORR"/>
      <sheetName val="R-REF"/>
      <sheetName val="GRF-OPEX"/>
      <sheetName val="GRF-CAPEX"/>
      <sheetName val="GRF-INGRESOS"/>
      <sheetName val="RESULT"/>
      <sheetName val="GRAF"/>
      <sheetName val="GRF-ING TR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entas T"/>
      <sheetName val="List"/>
      <sheetName val="COMP ENERO-JUNIO 2019"/>
      <sheetName val="Sogebank"/>
      <sheetName val="Scotiabank"/>
      <sheetName val="Balance en Banco"/>
      <sheetName val="Depreciacion"/>
      <sheetName val="Ingresos"/>
      <sheetName val="Facturas Recibidas"/>
      <sheetName val="Reposicion Caja Chica DR"/>
      <sheetName val="Cuentas Contables"/>
      <sheetName val="Ppto 2011"/>
      <sheetName val="Estados Detallados 2011"/>
      <sheetName val="Estados Acum 2011"/>
      <sheetName val="Comparativos"/>
      <sheetName val="Ficha de Proyecto Ouanaminthe"/>
      <sheetName val="CASH FLOW V. 310811"/>
      <sheetName val="CASH FLOW V. 310811 (2)"/>
      <sheetName val="Cuentas_T"/>
      <sheetName val="COMP_ENERO-JUNIO_2019"/>
      <sheetName val="Balance_en_Banco"/>
      <sheetName val="Facturas_Recibidas"/>
      <sheetName val="Reposicion_Caja_Chica_DR"/>
      <sheetName val="Cuentas_Contables"/>
      <sheetName val="Ppto_2011"/>
      <sheetName val="Estados_Detallados_2011"/>
      <sheetName val="Estados_Acum_2011"/>
      <sheetName val="Ficha_de_Proyecto_Ouanaminthe"/>
      <sheetName val="CASH_FLOW_V__310811"/>
      <sheetName val="CASH_FLOW_V__310811_(2)"/>
    </sheetNames>
    <sheetDataSet>
      <sheetData sheetId="0" refreshError="1">
        <row r="11">
          <cell r="N11">
            <v>40682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>
        <row r="11">
          <cell r="N11">
            <v>40682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>
        <row r="11">
          <cell r="N11">
            <v>40682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SOS1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SOS1"/>
    </sheetNames>
    <sheetDataSet>
      <sheetData sheetId="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 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SOS1"/>
    </sheetNames>
    <sheetDataSet>
      <sheetData sheetId="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BAJO "/>
      <sheetName val="Prueba agosto 2008"/>
      <sheetName val="Cheques pendiente cobro"/>
      <sheetName val="XREF"/>
      <sheetName val="Tickmarks"/>
      <sheetName val="#REF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ks"/>
      <sheetName val="Bancos Agosto 31-07"/>
      <sheetName val="Tranferencias"/>
      <sheetName val="Notas Débito"/>
      <sheetName val="Nota Crédito"/>
      <sheetName val="Cheques"/>
      <sheetName val="Analisis de los GMF"/>
      <sheetName val="XREF"/>
      <sheetName val="Tickmarks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 refreshError="1"/>
      <sheetData sheetId="7"/>
      <sheetData sheetId="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BAJO "/>
      <sheetName val="Confirmaciones"/>
      <sheetName val="Pasos alternos"/>
      <sheetName val="XREF"/>
      <sheetName val="Tickmarks"/>
      <sheetName val="#REF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eco"/>
      <sheetName val="CDJ"/>
      <sheetName val="CMU"/>
      <sheetName val="XREF"/>
    </sheetNames>
    <sheetDataSet>
      <sheetData sheetId="0"/>
      <sheetData sheetId="1"/>
      <sheetData sheetId="2" refreshError="1"/>
      <sheetData sheetId="3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Entrada"/>
      <sheetName val="Resumen"/>
      <sheetName val="Balprueba"/>
      <sheetName val="Amot-Dep."/>
      <sheetName val="VALORACIÓN"/>
      <sheetName val="Consolidado"/>
      <sheetName val="Hoja1"/>
      <sheetName val="DETALLE EMPRESA"/>
      <sheetName val="REAL19-UE20-PPTO21"/>
      <sheetName val="PREV 2025"/>
      <sheetName val="CF UE-PPTO 2020 PREV"/>
      <sheetName val="RRHH"/>
      <sheetName val="RESUMEN CIFRAS PRINCIPALES"/>
      <sheetName val="VARIACIONES PL"/>
      <sheetName val="Ingresos"/>
      <sheetName val="Flujo de Caja"/>
      <sheetName val="Financiación"/>
      <sheetName val="Recaudos"/>
      <sheetName val="Ingresos (AR)"/>
      <sheetName val="Intercos"/>
      <sheetName val="Vinculados(Emp 3)"/>
      <sheetName val="Vinculados(Emp 1)"/>
      <sheetName val="Vinculados(Emp 2)"/>
      <sheetName val="Costos"/>
      <sheetName val="Gastos"/>
      <sheetName val="Costos Ope"/>
      <sheetName val="Costos Proyectos"/>
      <sheetName val="Acueductos Rurales"/>
      <sheetName val="Pers Ope"/>
      <sheetName val="Hoja6"/>
      <sheetName val="Pers Admon"/>
      <sheetName val="Gtos Admon"/>
      <sheetName val="Impuestos"/>
      <sheetName val="Otros"/>
      <sheetName val="RFG Balprueba (2)"/>
      <sheetName val="Balprueba 2"/>
      <sheetName val="AyD"/>
      <sheetName val="CMI"/>
      <sheetName val="Inversiones"/>
      <sheetName val="Bases Com Acu"/>
      <sheetName val="Input Ing Acu"/>
      <sheetName val="Bases Com Alca"/>
      <sheetName val="Input Ing Alc"/>
      <sheetName val="CONTROL DE LA EJECUCIÓN"/>
      <sheetName val="CMI_i"/>
      <sheetName val="Qi"/>
      <sheetName val="VU 688"/>
      <sheetName val="POIR Regulado"/>
      <sheetName val="PI_ENCARGO6"/>
      <sheetName val="PI_ENCARGO5"/>
      <sheetName val="PI_ENCARGO4"/>
      <sheetName val="IndicesNal"/>
      <sheetName val="Resultados"/>
      <sheetName val="Parametros"/>
      <sheetName val="VPD"/>
      <sheetName val="Calculo base CA"/>
      <sheetName val="Proyección CMA"/>
      <sheetName val="Proyección CMO"/>
      <sheetName val="Calculo Base CO"/>
      <sheetName val="VI Dif 287"/>
      <sheetName val="Proyección CMI"/>
      <sheetName val="CMT"/>
      <sheetName val="Poblacion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99">
          <cell r="J99">
            <v>23242018746.110001</v>
          </cell>
          <cell r="V99">
            <v>23345843773.536148</v>
          </cell>
          <cell r="AH99">
            <v>28437846118.810883</v>
          </cell>
          <cell r="AI99">
            <v>31825166598.616074</v>
          </cell>
          <cell r="AJ99">
            <v>32684561395.271336</v>
          </cell>
          <cell r="AK99">
            <v>33506576064.237751</v>
          </cell>
          <cell r="AL99">
            <v>34505789626.230247</v>
          </cell>
          <cell r="AM99">
            <v>35407276462.065689</v>
          </cell>
          <cell r="AN99">
            <v>36123375071.60302</v>
          </cell>
        </row>
        <row r="109">
          <cell r="J109">
            <v>-5514458335.0599995</v>
          </cell>
          <cell r="V109">
            <v>-5907697523.3677559</v>
          </cell>
          <cell r="AH109">
            <v>-10080222813.875282</v>
          </cell>
          <cell r="AI109">
            <v>-6206038705.9703255</v>
          </cell>
          <cell r="AJ109">
            <v>-6387332367.3564844</v>
          </cell>
          <cell r="AK109">
            <v>-6529020881.2545834</v>
          </cell>
          <cell r="AL109">
            <v>-6676240345.6206608</v>
          </cell>
          <cell r="AM109">
            <v>-6825429913.835186</v>
          </cell>
          <cell r="AN109">
            <v>-6963011414.2199287</v>
          </cell>
        </row>
        <row r="120">
          <cell r="J120">
            <v>-2965862326.04</v>
          </cell>
          <cell r="V120">
            <v>-2235790564.8570132</v>
          </cell>
          <cell r="AH120">
            <v>-1998117713.8607101</v>
          </cell>
          <cell r="AI120">
            <v>-1716881939.9450192</v>
          </cell>
          <cell r="AJ120">
            <v>-1843582087.3337364</v>
          </cell>
          <cell r="AK120">
            <v>-1896690056.6932833</v>
          </cell>
          <cell r="AL120">
            <v>-1944107206.8493311</v>
          </cell>
          <cell r="AM120">
            <v>-2003651303.4234052</v>
          </cell>
          <cell r="AN120">
            <v>-2067065304.5215156</v>
          </cell>
        </row>
        <row r="141">
          <cell r="J141">
            <v>-2731398119.5</v>
          </cell>
          <cell r="V141">
            <v>-2528843766.9772043</v>
          </cell>
          <cell r="AH141">
            <v>-2356975823.3066826</v>
          </cell>
          <cell r="AI141">
            <v>-2427685098.0058827</v>
          </cell>
          <cell r="AJ141">
            <v>-2500515650.9460597</v>
          </cell>
          <cell r="AK141">
            <v>-2575531120.4744411</v>
          </cell>
          <cell r="AL141">
            <v>-2652797054.0886745</v>
          </cell>
          <cell r="AM141">
            <v>-2732380965.7113357</v>
          </cell>
          <cell r="AN141">
            <v>-2814352394.6826749</v>
          </cell>
        </row>
        <row r="142">
          <cell r="J142">
            <v>-1431001025.55</v>
          </cell>
          <cell r="V142">
            <v>-1540144902.1026001</v>
          </cell>
          <cell r="AH142">
            <v>-1557801569.0501993</v>
          </cell>
          <cell r="AI142">
            <v>-1604616451.7184703</v>
          </cell>
          <cell r="AJ142">
            <v>-1612910556.1231415</v>
          </cell>
          <cell r="AK142">
            <v>-1663963333.6974506</v>
          </cell>
          <cell r="AL142">
            <v>-1717247749.3687155</v>
          </cell>
          <cell r="AM142">
            <v>-1773005941.355124</v>
          </cell>
          <cell r="AN142">
            <v>-1818802956.3231318</v>
          </cell>
        </row>
        <row r="144">
          <cell r="J144">
            <v>-157540173</v>
          </cell>
          <cell r="V144">
            <v>-142919409.632752</v>
          </cell>
          <cell r="AH144">
            <v>-155704801.03203243</v>
          </cell>
          <cell r="AI144">
            <v>-160375945.06299335</v>
          </cell>
          <cell r="AJ144">
            <v>-165187223.41488317</v>
          </cell>
          <cell r="AK144">
            <v>-170142840.11732966</v>
          </cell>
          <cell r="AL144">
            <v>-175247125.32084957</v>
          </cell>
          <cell r="AM144">
            <v>-180504539.08047503</v>
          </cell>
          <cell r="AN144">
            <v>-185919675.25288928</v>
          </cell>
        </row>
        <row r="145">
          <cell r="J145">
            <v>-53626232</v>
          </cell>
          <cell r="V145">
            <v>-55719038.479999989</v>
          </cell>
          <cell r="AH145">
            <v>-54901961.814479999</v>
          </cell>
          <cell r="AI145">
            <v>-56549020.6689144</v>
          </cell>
          <cell r="AJ145">
            <v>-58245491.288981825</v>
          </cell>
          <cell r="AK145">
            <v>-59992856.027651295</v>
          </cell>
          <cell r="AL145">
            <v>-61792641.708480835</v>
          </cell>
          <cell r="AM145">
            <v>-63646420.959735252</v>
          </cell>
          <cell r="AN145">
            <v>-65555813.588527299</v>
          </cell>
        </row>
        <row r="147">
          <cell r="J147">
            <v>-2346740961.9236317</v>
          </cell>
          <cell r="V147">
            <v>-2326483735.3618994</v>
          </cell>
          <cell r="AH147">
            <v>-271924092.07870454</v>
          </cell>
          <cell r="AI147">
            <v>-180019540.35491735</v>
          </cell>
          <cell r="AJ147">
            <v>-291215418.13269514</v>
          </cell>
          <cell r="AK147">
            <v>-423292543.13269514</v>
          </cell>
          <cell r="AL147">
            <v>-583008485.98983812</v>
          </cell>
          <cell r="AM147">
            <v>-779586935.98983812</v>
          </cell>
          <cell r="AN147">
            <v>-1020047675.9898381</v>
          </cell>
        </row>
        <row r="152">
          <cell r="J152">
            <v>-179156948.77213889</v>
          </cell>
          <cell r="V152">
            <v>-111301926.36818664</v>
          </cell>
          <cell r="AH152">
            <v>-43064078.565632656</v>
          </cell>
          <cell r="AI152">
            <v>-60590123.190418266</v>
          </cell>
          <cell r="AJ152">
            <v>-60590123.190418266</v>
          </cell>
          <cell r="AK152">
            <v>-60590123.190418266</v>
          </cell>
          <cell r="AL152">
            <v>-60590123.190418266</v>
          </cell>
          <cell r="AM152">
            <v>-60590123.190418266</v>
          </cell>
          <cell r="AN152">
            <v>-60590123.190418266</v>
          </cell>
        </row>
        <row r="157">
          <cell r="J157">
            <v>-8599156320.5699997</v>
          </cell>
          <cell r="V157">
            <v>-6440529952.2317314</v>
          </cell>
          <cell r="AH157">
            <v>-8072949809.2897034</v>
          </cell>
          <cell r="AI157">
            <v>-2741325421.7146587</v>
          </cell>
          <cell r="AJ157">
            <v>-2208394337.6893325</v>
          </cell>
          <cell r="AK157">
            <v>-1616940403.0577061</v>
          </cell>
          <cell r="AL157">
            <v>1285844474.9177079</v>
          </cell>
          <cell r="AM157">
            <v>2016050009.85432</v>
          </cell>
          <cell r="AN157">
            <v>129935088.28319626</v>
          </cell>
        </row>
        <row r="174">
          <cell r="J174">
            <v>-525219877.67000008</v>
          </cell>
          <cell r="V174">
            <v>-712435763.17619443</v>
          </cell>
          <cell r="AH174">
            <v>-343373477.18800801</v>
          </cell>
          <cell r="AI174">
            <v>-318566560.27504271</v>
          </cell>
          <cell r="AJ174">
            <v>-48750276.072858274</v>
          </cell>
          <cell r="AK174">
            <v>-50423594.592650972</v>
          </cell>
          <cell r="AL174">
            <v>-51585887.995630428</v>
          </cell>
          <cell r="AM174">
            <v>-52634512.763073601</v>
          </cell>
          <cell r="AN174">
            <v>-53467454.673866257</v>
          </cell>
        </row>
        <row r="175">
          <cell r="J175">
            <v>1731259986.8699999</v>
          </cell>
          <cell r="V175">
            <v>0</v>
          </cell>
          <cell r="AH175">
            <v>0</v>
          </cell>
          <cell r="AI175">
            <v>0</v>
          </cell>
        </row>
        <row r="185">
          <cell r="J185">
            <v>-406741909.41999978</v>
          </cell>
          <cell r="V185">
            <v>-446273177.59671754</v>
          </cell>
          <cell r="AH185">
            <v>-1268890203.3661704</v>
          </cell>
          <cell r="AI185">
            <v>-5723381227.0983009</v>
          </cell>
          <cell r="AJ185">
            <v>-6127743252.3029613</v>
          </cell>
          <cell r="AK185">
            <v>-6460995909.1998405</v>
          </cell>
          <cell r="AL185">
            <v>-7654156118.3553743</v>
          </cell>
          <cell r="AM185">
            <v>-8033163535.4639959</v>
          </cell>
          <cell r="AN185">
            <v>-7421574071.6051979</v>
          </cell>
        </row>
        <row r="198">
          <cell r="J198">
            <v>2252940196.1054587</v>
          </cell>
          <cell r="V198">
            <v>340540727.43006396</v>
          </cell>
          <cell r="AH198">
            <v>824703982.93267143</v>
          </cell>
          <cell r="AI198">
            <v>1590274264.3341551</v>
          </cell>
          <cell r="AJ198">
            <v>2299606667.9578614</v>
          </cell>
          <cell r="AK198">
            <v>2932716046.5815673</v>
          </cell>
          <cell r="AL198">
            <v>3467504082.3481302</v>
          </cell>
          <cell r="AM198">
            <v>3867172768.1146927</v>
          </cell>
          <cell r="AN198">
            <v>4049213713.8812575</v>
          </cell>
        </row>
        <row r="206">
          <cell r="J206">
            <v>41941855.396761462</v>
          </cell>
          <cell r="V206">
            <v>3226294.554470541</v>
          </cell>
          <cell r="AH206">
            <v>861278968.40752137</v>
          </cell>
          <cell r="AI206">
            <v>800903923.46070123</v>
          </cell>
          <cell r="AJ206">
            <v>740528878.51388121</v>
          </cell>
          <cell r="AK206">
            <v>680153833.56706119</v>
          </cell>
          <cell r="AL206">
            <v>619778788.62024117</v>
          </cell>
          <cell r="AM206">
            <v>559403743.67342103</v>
          </cell>
          <cell r="AN206">
            <v>499028698.726601</v>
          </cell>
        </row>
        <row r="215">
          <cell r="J215">
            <v>1036665182</v>
          </cell>
          <cell r="V215">
            <v>840538430.00000024</v>
          </cell>
          <cell r="AH215">
            <v>840538430.00000024</v>
          </cell>
          <cell r="AI215">
            <v>840538430.00000024</v>
          </cell>
          <cell r="AJ215">
            <v>840538430.00000024</v>
          </cell>
          <cell r="AK215">
            <v>840538430.00000024</v>
          </cell>
          <cell r="AL215">
            <v>840538430.00000024</v>
          </cell>
          <cell r="AM215">
            <v>840538430.00000024</v>
          </cell>
          <cell r="AN215">
            <v>840538430.00000024</v>
          </cell>
        </row>
        <row r="221">
          <cell r="J221">
            <v>123237758.36390977</v>
          </cell>
          <cell r="V221">
            <v>119941816.087714</v>
          </cell>
          <cell r="AH221">
            <v>119941816.087714</v>
          </cell>
          <cell r="AI221">
            <v>119941816.087714</v>
          </cell>
          <cell r="AJ221">
            <v>119941816.087714</v>
          </cell>
          <cell r="AK221">
            <v>119941816.087714</v>
          </cell>
          <cell r="AL221">
            <v>119941816.087714</v>
          </cell>
          <cell r="AM221">
            <v>119941816.087714</v>
          </cell>
          <cell r="AN221">
            <v>119941816.087714</v>
          </cell>
        </row>
        <row r="227">
          <cell r="J227">
            <v>243400187.89000037</v>
          </cell>
          <cell r="V227">
            <v>170137602.51868191</v>
          </cell>
          <cell r="AH227">
            <v>1896224718.1816943</v>
          </cell>
          <cell r="AI227">
            <v>9814322624.0079117</v>
          </cell>
          <cell r="AJ227">
            <v>17589812647.402481</v>
          </cell>
          <cell r="AK227">
            <v>32495461828.13858</v>
          </cell>
          <cell r="AL227">
            <v>49226284064.320282</v>
          </cell>
          <cell r="AM227">
            <v>66637876441.087311</v>
          </cell>
          <cell r="AN227">
            <v>84958262820.109924</v>
          </cell>
        </row>
        <row r="234">
          <cell r="J234">
            <v>20148966848.598473</v>
          </cell>
          <cell r="V234">
            <v>22288411147.232376</v>
          </cell>
          <cell r="AH234">
            <v>24139912267.196865</v>
          </cell>
          <cell r="AI234">
            <v>24991291168.024292</v>
          </cell>
          <cell r="AJ234">
            <v>26447887242.157322</v>
          </cell>
          <cell r="AK234">
            <v>27631466159.10136</v>
          </cell>
          <cell r="AL234">
            <v>28554499154.97226</v>
          </cell>
          <cell r="AM234">
            <v>29176074496.285637</v>
          </cell>
          <cell r="AN234">
            <v>29574795037.584309</v>
          </cell>
        </row>
        <row r="235">
          <cell r="J235">
            <v>1237227769</v>
          </cell>
          <cell r="V235">
            <v>823805968.64607453</v>
          </cell>
          <cell r="AH235">
            <v>693336861.56207347</v>
          </cell>
          <cell r="AI235">
            <v>706100576.35389709</v>
          </cell>
          <cell r="AJ235">
            <v>727806892.99334145</v>
          </cell>
          <cell r="AK235">
            <v>750406080.18333817</v>
          </cell>
          <cell r="AL235">
            <v>777513384.08552933</v>
          </cell>
          <cell r="AM235">
            <v>802156925.33129692</v>
          </cell>
          <cell r="AN235">
            <v>850833720.2473011</v>
          </cell>
        </row>
        <row r="238">
          <cell r="V238">
            <v>343532092.90115005</v>
          </cell>
          <cell r="AH238">
            <v>1608723939.2344186</v>
          </cell>
          <cell r="AI238">
            <v>2731625820.5164976</v>
          </cell>
          <cell r="AJ238">
            <v>3832678434.8508439</v>
          </cell>
          <cell r="AK238">
            <v>4911891782.2374582</v>
          </cell>
          <cell r="AL238">
            <v>5969275862.6763401</v>
          </cell>
          <cell r="AM238">
            <v>7004840676.16749</v>
          </cell>
          <cell r="AN238">
            <v>8018596222.7109079</v>
          </cell>
        </row>
        <row r="239">
          <cell r="J239">
            <v>-15647030310.139999</v>
          </cell>
          <cell r="V239">
            <v>-17117797026.947718</v>
          </cell>
          <cell r="AH239">
            <v>-21686283449.028294</v>
          </cell>
          <cell r="AI239">
            <v>-23496251417.757591</v>
          </cell>
          <cell r="AJ239">
            <v>-24953574021.939884</v>
          </cell>
          <cell r="AK239">
            <v>-26019556111.888672</v>
          </cell>
          <cell r="AL239">
            <v>-25172269164.417213</v>
          </cell>
          <cell r="AM239">
            <v>-23844483888.299984</v>
          </cell>
          <cell r="AN239">
            <v>-23759584495.979691</v>
          </cell>
        </row>
        <row r="241">
          <cell r="J241">
            <v>14715800912.399998</v>
          </cell>
          <cell r="V241">
            <v>15505940239.941187</v>
          </cell>
          <cell r="AH241">
            <v>16055026389.340267</v>
          </cell>
          <cell r="AI241">
            <v>15926079153.56472</v>
          </cell>
          <cell r="AJ241">
            <v>15645982224.435822</v>
          </cell>
          <cell r="AK241">
            <v>15202318033.808983</v>
          </cell>
          <cell r="AL241">
            <v>14595781557.160885</v>
          </cell>
          <cell r="AM241">
            <v>13806714443.290096</v>
          </cell>
          <cell r="AN241">
            <v>12891513295.054201</v>
          </cell>
        </row>
        <row r="242">
          <cell r="J242">
            <v>769866838</v>
          </cell>
          <cell r="V242">
            <v>546445000.29945576</v>
          </cell>
          <cell r="AH242">
            <v>414667178.3699196</v>
          </cell>
          <cell r="AI242">
            <v>424936596.73215008</v>
          </cell>
          <cell r="AJ242">
            <v>439310806.68220997</v>
          </cell>
          <cell r="AK242">
            <v>449973670.32941437</v>
          </cell>
          <cell r="AL242">
            <v>462497599.46684027</v>
          </cell>
          <cell r="AM242">
            <v>474228081.37289047</v>
          </cell>
          <cell r="AN242">
            <v>487979219.50831032</v>
          </cell>
        </row>
        <row r="244">
          <cell r="V244">
            <v>204154891.87621388</v>
          </cell>
          <cell r="AH244">
            <v>764283559.5333761</v>
          </cell>
          <cell r="AI244">
            <v>1408254926.8055787</v>
          </cell>
          <cell r="AJ244">
            <v>2042270264.5954733</v>
          </cell>
          <cell r="AK244">
            <v>2666329572.9030595</v>
          </cell>
          <cell r="AL244">
            <v>3280432851.7283378</v>
          </cell>
          <cell r="AM244">
            <v>3884580101.0713077</v>
          </cell>
          <cell r="AN244">
            <v>4478771320.9319696</v>
          </cell>
        </row>
        <row r="245">
          <cell r="J245">
            <v>-10235432039.869999</v>
          </cell>
          <cell r="V245">
            <v>-11766661688.294012</v>
          </cell>
          <cell r="AH245">
            <v>-15271125075.503139</v>
          </cell>
          <cell r="AI245">
            <v>-16202482528.488501</v>
          </cell>
          <cell r="AJ245">
            <v>-16953554261.995539</v>
          </cell>
          <cell r="AK245">
            <v>-17504512575.104458</v>
          </cell>
          <cell r="AL245">
            <v>-17065955047.658209</v>
          </cell>
          <cell r="AM245">
            <v>-16377690313.921118</v>
          </cell>
          <cell r="AN245">
            <v>-16332654617.958216</v>
          </cell>
        </row>
        <row r="246">
          <cell r="J246">
            <v>90838804.090000078</v>
          </cell>
          <cell r="V246">
            <v>140161520.90000001</v>
          </cell>
          <cell r="AH246">
            <v>140161520.90000001</v>
          </cell>
          <cell r="AI246">
            <v>140161520.90000001</v>
          </cell>
          <cell r="AJ246">
            <v>140161520.90000001</v>
          </cell>
          <cell r="AK246">
            <v>140161520.90000001</v>
          </cell>
          <cell r="AL246">
            <v>140161520.90000001</v>
          </cell>
          <cell r="AM246">
            <v>140161520.90000001</v>
          </cell>
          <cell r="AN246">
            <v>140161520.90000001</v>
          </cell>
        </row>
        <row r="249">
          <cell r="J249">
            <v>1036288811.747059</v>
          </cell>
          <cell r="V249">
            <v>380874202.18647069</v>
          </cell>
          <cell r="AH249">
            <v>-70455502.596048355</v>
          </cell>
          <cell r="AI249">
            <v>-70455502.596048355</v>
          </cell>
          <cell r="AJ249">
            <v>-70455502.596048355</v>
          </cell>
          <cell r="AK249">
            <v>-70455502.596048355</v>
          </cell>
          <cell r="AL249">
            <v>-70455502.596048355</v>
          </cell>
          <cell r="AM249">
            <v>-70455502.596048355</v>
          </cell>
          <cell r="AN249">
            <v>-70455502.596048355</v>
          </cell>
        </row>
        <row r="269">
          <cell r="J269">
            <v>2000000000</v>
          </cell>
          <cell r="V269">
            <v>2000000000</v>
          </cell>
          <cell r="AH269">
            <v>2000000000</v>
          </cell>
          <cell r="AI269">
            <v>2000000000</v>
          </cell>
          <cell r="AJ269">
            <v>2000000000</v>
          </cell>
          <cell r="AK269">
            <v>2000000000</v>
          </cell>
          <cell r="AL269">
            <v>2000000000</v>
          </cell>
          <cell r="AM269">
            <v>2000000000</v>
          </cell>
          <cell r="AN269">
            <v>2000000000</v>
          </cell>
        </row>
        <row r="273">
          <cell r="V273">
            <v>897704013.38409328</v>
          </cell>
          <cell r="AH273">
            <v>2233919775.3832779</v>
          </cell>
          <cell r="AI273">
            <v>10629136564.611132</v>
          </cell>
          <cell r="AJ273">
            <v>11380094611.419786</v>
          </cell>
          <cell r="AK273">
            <v>11998992402.799706</v>
          </cell>
          <cell r="AL273">
            <v>14214861362.659985</v>
          </cell>
          <cell r="AM273">
            <v>14918732280.147423</v>
          </cell>
          <cell r="AN273">
            <v>13782923275.838226</v>
          </cell>
        </row>
        <row r="275">
          <cell r="J275">
            <v>-3143149539.9712501</v>
          </cell>
          <cell r="V275">
            <v>-3080773036.5111408</v>
          </cell>
          <cell r="AH275">
            <v>-2183069023.1270475</v>
          </cell>
          <cell r="AI275">
            <v>50850752.256230354</v>
          </cell>
          <cell r="AJ275">
            <v>10679987316.867363</v>
          </cell>
          <cell r="AK275">
            <v>22060081928.287148</v>
          </cell>
          <cell r="AL275">
            <v>34059074331.086857</v>
          </cell>
          <cell r="AM275">
            <v>48273935693.746849</v>
          </cell>
          <cell r="AN275">
            <v>63192667973.894272</v>
          </cell>
        </row>
        <row r="278">
          <cell r="J278">
            <v>2535582372.8299999</v>
          </cell>
          <cell r="V278">
            <v>2535582372.8299999</v>
          </cell>
          <cell r="AH278">
            <v>2535582372.8299999</v>
          </cell>
          <cell r="AI278">
            <v>2535582372.8299999</v>
          </cell>
          <cell r="AJ278">
            <v>2535582372.8299999</v>
          </cell>
          <cell r="AK278">
            <v>2535582372.8299999</v>
          </cell>
          <cell r="AL278">
            <v>2535582372.8299999</v>
          </cell>
          <cell r="AM278">
            <v>2535582372.8299999</v>
          </cell>
          <cell r="AN278">
            <v>2535582372.8299999</v>
          </cell>
        </row>
        <row r="282">
          <cell r="J282">
            <v>0</v>
          </cell>
          <cell r="V282">
            <v>1.7881393432617188E-7</v>
          </cell>
          <cell r="AH282">
            <v>1.7881393432617188E-7</v>
          </cell>
          <cell r="AI282">
            <v>1.7881393432617188E-7</v>
          </cell>
          <cell r="AJ282">
            <v>1.7881393432617188E-7</v>
          </cell>
          <cell r="AK282">
            <v>1.7881393432617188E-7</v>
          </cell>
          <cell r="AL282">
            <v>1.7881393432617188E-7</v>
          </cell>
          <cell r="AM282">
            <v>1.7881393432617188E-7</v>
          </cell>
          <cell r="AN282">
            <v>1.7881393432617188E-7</v>
          </cell>
        </row>
        <row r="285">
          <cell r="J285">
            <v>487206140.00020981</v>
          </cell>
          <cell r="V285">
            <v>487206140.00020999</v>
          </cell>
          <cell r="AH285">
            <v>487206140.00020999</v>
          </cell>
          <cell r="AI285">
            <v>487206140.00020999</v>
          </cell>
          <cell r="AJ285">
            <v>487206140.00020999</v>
          </cell>
          <cell r="AK285">
            <v>487206140.00020999</v>
          </cell>
          <cell r="AL285">
            <v>487206140.00020999</v>
          </cell>
          <cell r="AM285">
            <v>487206140.00020999</v>
          </cell>
          <cell r="AN285">
            <v>487206140.00020999</v>
          </cell>
        </row>
        <row r="287">
          <cell r="J287">
            <v>1397174335.3237</v>
          </cell>
          <cell r="V287">
            <v>1140579435.3236995</v>
          </cell>
          <cell r="AH287">
            <v>1140579435.3236995</v>
          </cell>
          <cell r="AI287">
            <v>1140579435.3236995</v>
          </cell>
          <cell r="AJ287">
            <v>1140579435.3236995</v>
          </cell>
          <cell r="AK287">
            <v>1140579435.3236995</v>
          </cell>
          <cell r="AL287">
            <v>1140579435.3236995</v>
          </cell>
          <cell r="AM287">
            <v>1140579435.3236995</v>
          </cell>
          <cell r="AN287">
            <v>1140579435.3236995</v>
          </cell>
        </row>
        <row r="292">
          <cell r="J292">
            <v>142411582.00000012</v>
          </cell>
          <cell r="V292">
            <v>312010329.33333343</v>
          </cell>
          <cell r="AH292">
            <v>11490461.960210994</v>
          </cell>
          <cell r="AI292">
            <v>11490461.960210994</v>
          </cell>
          <cell r="AJ292">
            <v>11490461.960210994</v>
          </cell>
          <cell r="AK292">
            <v>11490461.960210994</v>
          </cell>
          <cell r="AL292">
            <v>11490461.960210994</v>
          </cell>
          <cell r="AM292">
            <v>11490461.960210994</v>
          </cell>
          <cell r="AN292">
            <v>11490461.960210994</v>
          </cell>
        </row>
        <row r="295">
          <cell r="J295">
            <v>4452837459.8400011</v>
          </cell>
          <cell r="V295">
            <v>2751108191.9531474</v>
          </cell>
          <cell r="AH295">
            <v>1339539973.7905526</v>
          </cell>
          <cell r="AI295">
            <v>1371828778.114974</v>
          </cell>
          <cell r="AJ295">
            <v>-12988084.139154434</v>
          </cell>
          <cell r="AK295">
            <v>1681335229.8187394</v>
          </cell>
          <cell r="AL295">
            <v>3460987808.8602767</v>
          </cell>
          <cell r="AM295">
            <v>5328245944.3488188</v>
          </cell>
          <cell r="AN295">
            <v>7111729199.1125631</v>
          </cell>
        </row>
        <row r="297">
          <cell r="J297">
            <v>873066455</v>
          </cell>
          <cell r="V297">
            <v>52604045</v>
          </cell>
          <cell r="W297">
            <v>103050645</v>
          </cell>
          <cell r="X297">
            <v>156354845</v>
          </cell>
          <cell r="Y297">
            <v>211726445</v>
          </cell>
          <cell r="Z297">
            <v>-80798555</v>
          </cell>
          <cell r="AA297">
            <v>-21121855</v>
          </cell>
          <cell r="AB297">
            <v>40823545</v>
          </cell>
          <cell r="AC297">
            <v>104526845</v>
          </cell>
        </row>
        <row r="300">
          <cell r="J300">
            <v>5269327504.3800001</v>
          </cell>
          <cell r="V300">
            <v>4852483892.6570845</v>
          </cell>
          <cell r="AH300">
            <v>2617621466.4866261</v>
          </cell>
          <cell r="AI300">
            <v>135137882.42486265</v>
          </cell>
          <cell r="AJ300">
            <v>-877890278.06547832</v>
          </cell>
          <cell r="AK300">
            <v>-866440783.42604768</v>
          </cell>
          <cell r="AL300">
            <v>-854991288.78661716</v>
          </cell>
          <cell r="AM300">
            <v>-843541794.14718628</v>
          </cell>
          <cell r="AN300">
            <v>-832092299.50775576</v>
          </cell>
        </row>
        <row r="301">
          <cell r="J301">
            <v>3388599231.2600002</v>
          </cell>
          <cell r="V301">
            <v>4020272190.9730406</v>
          </cell>
          <cell r="AH301">
            <v>2617621466.4866271</v>
          </cell>
          <cell r="AI301">
            <v>135137882.42486322</v>
          </cell>
          <cell r="AJ301">
            <v>-877890278.06547785</v>
          </cell>
          <cell r="AK301">
            <v>-866440783.42604721</v>
          </cell>
          <cell r="AL301">
            <v>-854991288.78661668</v>
          </cell>
          <cell r="AM301">
            <v>-843541794.14718592</v>
          </cell>
          <cell r="AN301">
            <v>-832092299.5077554</v>
          </cell>
        </row>
        <row r="302">
          <cell r="J302">
            <v>1030955186.6899999</v>
          </cell>
          <cell r="V302">
            <v>681715134.15344977</v>
          </cell>
          <cell r="AH302">
            <v>-2.5331974029541016E-7</v>
          </cell>
          <cell r="AI302">
            <v>-2.384185791015625E-7</v>
          </cell>
          <cell r="AJ302">
            <v>-1.1920928955078125E-7</v>
          </cell>
          <cell r="AK302">
            <v>-1.1920928955078125E-7</v>
          </cell>
          <cell r="AL302">
            <v>-1.1920928955078125E-7</v>
          </cell>
          <cell r="AM302">
            <v>0</v>
          </cell>
          <cell r="AN302">
            <v>0</v>
          </cell>
        </row>
        <row r="303">
          <cell r="J303">
            <v>496602078.03999996</v>
          </cell>
          <cell r="V303">
            <v>150496567.53059366</v>
          </cell>
          <cell r="AH303">
            <v>-3.2782554626464844E-7</v>
          </cell>
          <cell r="AI303">
            <v>-3.2782554626464844E-7</v>
          </cell>
          <cell r="AJ303">
            <v>-3.2782554626464844E-7</v>
          </cell>
          <cell r="AK303">
            <v>-3.2782554626464844E-7</v>
          </cell>
          <cell r="AL303">
            <v>-3.2782554626464844E-7</v>
          </cell>
          <cell r="AM303">
            <v>-3.2782554626464844E-7</v>
          </cell>
          <cell r="AN303">
            <v>-3.2782554626464844E-7</v>
          </cell>
        </row>
        <row r="304">
          <cell r="J304">
            <v>345779119</v>
          </cell>
        </row>
        <row r="305">
          <cell r="J305">
            <v>7391889.3899999997</v>
          </cell>
          <cell r="V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</row>
        <row r="306">
          <cell r="J306">
            <v>2610946455.75</v>
          </cell>
          <cell r="V306">
            <v>927349880.36170244</v>
          </cell>
          <cell r="AH306">
            <v>1148065001.9715121</v>
          </cell>
          <cell r="AI306">
            <v>1363428984.42415</v>
          </cell>
          <cell r="AJ306">
            <v>1544880063.8488393</v>
          </cell>
          <cell r="AK306">
            <v>4178007396.6556869</v>
          </cell>
          <cell r="AL306">
            <v>8690738773.7604675</v>
          </cell>
          <cell r="AM306">
            <v>13168829204.354687</v>
          </cell>
          <cell r="AN306">
            <v>17316854639.757122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363">
          <cell r="P363">
            <v>0.66160700851880072</v>
          </cell>
          <cell r="Q363">
            <v>0.6785350149087872</v>
          </cell>
          <cell r="R363">
            <v>0.69373111955839273</v>
          </cell>
          <cell r="S363">
            <v>0.7106932590701196</v>
          </cell>
          <cell r="T363">
            <v>0.72160720573367398</v>
          </cell>
          <cell r="U363">
            <v>0.73658898450265098</v>
          </cell>
          <cell r="V363">
            <v>0.75216763712439871</v>
          </cell>
          <cell r="W363">
            <v>0.76798528432975488</v>
          </cell>
          <cell r="X363">
            <v>0.78165187297892402</v>
          </cell>
          <cell r="Y363">
            <v>0.79763217693827704</v>
          </cell>
          <cell r="Z363">
            <v>0.81420504966382723</v>
          </cell>
          <cell r="AA363">
            <v>0.82797348581576125</v>
          </cell>
          <cell r="AB363">
            <v>0.86963550897648545</v>
          </cell>
          <cell r="AC363">
            <v>0.89901789229111229</v>
          </cell>
          <cell r="AD363">
            <v>0.92804095866765901</v>
          </cell>
          <cell r="AE363">
            <v>0.95559485173495007</v>
          </cell>
          <cell r="AF363">
            <v>0.98464495345572267</v>
          </cell>
          <cell r="AG363">
            <v>1.0053700751084027</v>
          </cell>
        </row>
      </sheetData>
      <sheetData sheetId="15">
        <row r="68">
          <cell r="P68">
            <v>1300000000</v>
          </cell>
          <cell r="AB68">
            <v>350000000</v>
          </cell>
          <cell r="AC68">
            <v>1000000000</v>
          </cell>
          <cell r="AD68">
            <v>3000000000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</row>
        <row r="73">
          <cell r="AB73">
            <v>900000000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</row>
        <row r="87">
          <cell r="D87">
            <v>243400187.89000398</v>
          </cell>
          <cell r="P87">
            <v>170137602.51867878</v>
          </cell>
          <cell r="AB87">
            <v>1896224718.181694</v>
          </cell>
          <cell r="AC87">
            <v>9814322624.0079117</v>
          </cell>
          <cell r="AD87">
            <v>17589812647.402481</v>
          </cell>
          <cell r="AE87">
            <v>32495461828.13858</v>
          </cell>
          <cell r="AF87">
            <v>49226284064.320282</v>
          </cell>
          <cell r="AG87">
            <v>66637876441.087311</v>
          </cell>
          <cell r="AH87">
            <v>84958262820.109924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110"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</row>
      </sheetData>
      <sheetData sheetId="25" refreshError="1"/>
      <sheetData sheetId="26">
        <row r="67">
          <cell r="H67">
            <v>44075</v>
          </cell>
        </row>
        <row r="68">
          <cell r="H68">
            <v>44197</v>
          </cell>
        </row>
      </sheetData>
      <sheetData sheetId="27">
        <row r="6">
          <cell r="J6">
            <v>162421532.56666666</v>
          </cell>
        </row>
        <row r="122">
          <cell r="C122">
            <v>5117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>
        <row r="145">
          <cell r="W145">
            <v>6.7530586178368157E-3</v>
          </cell>
          <cell r="X145">
            <v>2.2806228719323141E-2</v>
          </cell>
          <cell r="Y145">
            <v>1.2958553925985883E-2</v>
          </cell>
          <cell r="Z145">
            <v>6.6881948455109752E-3</v>
          </cell>
          <cell r="AA145">
            <v>1.8772686033778796E-2</v>
          </cell>
          <cell r="AB145">
            <v>4.365627020620616E-2</v>
          </cell>
          <cell r="AC145">
            <v>4.3401335020441467E-2</v>
          </cell>
          <cell r="AD145">
            <v>4.3745768685816366E-2</v>
          </cell>
          <cell r="AE145">
            <v>4.4008378402439208E-2</v>
          </cell>
          <cell r="AF145">
            <v>1.7690387217144998E-2</v>
          </cell>
          <cell r="AG145">
            <v>3.6341633580491139E-3</v>
          </cell>
          <cell r="AH145">
            <v>3.7828811690396869E-3</v>
          </cell>
          <cell r="AI145">
            <v>4.1006512479196955E-3</v>
          </cell>
          <cell r="AJ145">
            <v>3.8012095896426956E-3</v>
          </cell>
          <cell r="AK145">
            <v>5.7285947730553177E-3</v>
          </cell>
          <cell r="AL145">
            <v>4.0386638014070497E-3</v>
          </cell>
          <cell r="AM145">
            <v>3.9699304457450069E-3</v>
          </cell>
          <cell r="AN145">
            <v>3.9785315225154827E-3</v>
          </cell>
          <cell r="AO145">
            <v>3.9680733794901224E-3</v>
          </cell>
          <cell r="AP145">
            <v>3.9432422851238824E-3</v>
          </cell>
          <cell r="AQ145">
            <v>9.2828126323440951E-4</v>
          </cell>
          <cell r="AR145">
            <v>1.6976191677597896E-3</v>
          </cell>
          <cell r="AS145">
            <v>1.3232771122255738E-3</v>
          </cell>
          <cell r="AT145">
            <v>1.2954102529472156E-3</v>
          </cell>
          <cell r="AU145">
            <v>1.4151743230756963E-3</v>
          </cell>
          <cell r="AV145">
            <v>1.6918700167050105E-3</v>
          </cell>
        </row>
        <row r="146">
          <cell r="AJ146">
            <v>0.03</v>
          </cell>
          <cell r="AV146">
            <v>0.03</v>
          </cell>
        </row>
        <row r="147">
          <cell r="AJ147">
            <v>0.01</v>
          </cell>
          <cell r="AV147">
            <v>0.01</v>
          </cell>
        </row>
        <row r="148">
          <cell r="Z148">
            <v>0</v>
          </cell>
        </row>
        <row r="149">
          <cell r="AA149">
            <v>8.3000000000000004E-2</v>
          </cell>
        </row>
        <row r="150">
          <cell r="AE150">
            <v>0.01</v>
          </cell>
        </row>
      </sheetData>
      <sheetData sheetId="40">
        <row r="48">
          <cell r="AE48">
            <v>6022.5853697158736</v>
          </cell>
        </row>
        <row r="64">
          <cell r="AE64">
            <v>2182.8379787700733</v>
          </cell>
        </row>
        <row r="125">
          <cell r="AE125">
            <v>12</v>
          </cell>
        </row>
      </sheetData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SOS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SOS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GIR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OS"/>
      <sheetName val="4- Est. Rebomb. agua Potable"/>
      <sheetName val="A - LAS COLINAS"/>
      <sheetName val="B - BASTIDAS SIST. ANTIGUO"/>
      <sheetName val="C - BASTIDAS B. SUBNORMALES"/>
      <sheetName val="D - I.P.C."/>
      <sheetName val="E - SAN JOSE DEL PANDO"/>
      <sheetName val="F - CANDELARIA"/>
      <sheetName val="G - LA PEDRERA"/>
      <sheetName val="H - CARCAMO DE LA 22"/>
      <sheetName val="I - REBOMBEO GAIRA SIST. ANTIG."/>
      <sheetName val="J - REBOMBEO ROD. SUR ALCATR."/>
      <sheetName val="K - REBOMBEO IROTAMA ROD. SUR"/>
      <sheetName val="L - REBOMBEO IROTAMA LA PAZ"/>
      <sheetName val="M - CARCAMO UNIVERSIDAD"/>
      <sheetName val="N - SAN JORGE"/>
      <sheetName val=" Ñ - O - 17 DE DICIEMBRE, CIS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9">
          <cell r="H129">
            <v>111982.77599999998</v>
          </cell>
        </row>
        <row r="152">
          <cell r="H152">
            <v>4569565.5999999996</v>
          </cell>
        </row>
        <row r="213">
          <cell r="H213">
            <v>162420979.34600002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74723-19CE-4F42-89FA-3675807FBFDC}">
  <sheetPr>
    <tabColor theme="4" tint="0.79998168889431442"/>
  </sheetPr>
  <dimension ref="A1:AV192"/>
  <sheetViews>
    <sheetView showGridLines="0" zoomScaleNormal="80" zoomScalePageLayoutView="80" workbookViewId="0">
      <pane xSplit="2" ySplit="2" topLeftCell="P3" activePane="bottomRight" state="frozen"/>
      <selection activeCell="AI68" sqref="AI68"/>
      <selection pane="topRight" activeCell="AI68" sqref="AI68"/>
      <selection pane="bottomLeft" activeCell="AI68" sqref="AI68"/>
      <selection pane="bottomRight" activeCell="P26" sqref="P26"/>
    </sheetView>
  </sheetViews>
  <sheetFormatPr baseColWidth="10" defaultColWidth="11.5" defaultRowHeight="15" x14ac:dyDescent="0.2"/>
  <cols>
    <col min="1" max="1" width="5.5" style="7" customWidth="1"/>
    <col min="2" max="2" width="44.5" style="7" customWidth="1"/>
    <col min="3" max="15" width="18.5" style="7" customWidth="1"/>
    <col min="16" max="16" width="18.33203125" style="7" bestFit="1" customWidth="1"/>
    <col min="17" max="20" width="16.6640625" style="7" customWidth="1"/>
    <col min="21" max="21" width="14.83203125" style="7" customWidth="1"/>
    <col min="22" max="22" width="15.5" style="7" customWidth="1"/>
    <col min="23" max="23" width="21.6640625" style="7" customWidth="1"/>
    <col min="24" max="24" width="20.5" style="7" customWidth="1"/>
    <col min="25" max="25" width="20.6640625" style="7" customWidth="1"/>
    <col min="26" max="26" width="19.5" style="7" customWidth="1"/>
    <col min="27" max="45" width="16.6640625" style="7" customWidth="1"/>
    <col min="46" max="16384" width="11.5" style="7"/>
  </cols>
  <sheetData>
    <row r="1" spans="2:48" s="1" customFormat="1" ht="20" customHeight="1" x14ac:dyDescent="0.2">
      <c r="B1" s="2"/>
      <c r="C1" s="3">
        <v>43466</v>
      </c>
      <c r="D1" s="3">
        <f t="shared" ref="D1:N1" si="0">EOMONTH(C1,1)</f>
        <v>43524</v>
      </c>
      <c r="E1" s="3">
        <f t="shared" si="0"/>
        <v>43555</v>
      </c>
      <c r="F1" s="3">
        <f t="shared" si="0"/>
        <v>43585</v>
      </c>
      <c r="G1" s="3">
        <f t="shared" si="0"/>
        <v>43616</v>
      </c>
      <c r="H1" s="3">
        <f t="shared" si="0"/>
        <v>43646</v>
      </c>
      <c r="I1" s="3">
        <f t="shared" si="0"/>
        <v>43677</v>
      </c>
      <c r="J1" s="3">
        <f t="shared" si="0"/>
        <v>43708</v>
      </c>
      <c r="K1" s="3">
        <f t="shared" si="0"/>
        <v>43738</v>
      </c>
      <c r="L1" s="3">
        <f t="shared" si="0"/>
        <v>43769</v>
      </c>
      <c r="M1" s="3">
        <f t="shared" si="0"/>
        <v>43799</v>
      </c>
      <c r="N1" s="3">
        <f t="shared" si="0"/>
        <v>43830</v>
      </c>
      <c r="O1" s="4"/>
      <c r="P1" s="5">
        <v>43831</v>
      </c>
      <c r="Q1" s="5">
        <v>43862</v>
      </c>
      <c r="R1" s="5">
        <v>43891</v>
      </c>
      <c r="S1" s="5">
        <v>43922</v>
      </c>
      <c r="T1" s="5">
        <v>43952</v>
      </c>
      <c r="U1" s="5">
        <v>43983</v>
      </c>
      <c r="V1" s="5">
        <v>44013</v>
      </c>
      <c r="W1" s="5">
        <v>44044</v>
      </c>
      <c r="X1" s="5">
        <v>44075</v>
      </c>
      <c r="Y1" s="5">
        <v>44105</v>
      </c>
      <c r="Z1" s="5">
        <v>44136</v>
      </c>
      <c r="AA1" s="5">
        <v>44166</v>
      </c>
      <c r="AB1" s="5">
        <v>44197</v>
      </c>
      <c r="AC1" s="5">
        <v>44228</v>
      </c>
      <c r="AD1" s="5">
        <v>44256</v>
      </c>
      <c r="AE1" s="5">
        <v>44287</v>
      </c>
      <c r="AF1" s="5">
        <v>44317</v>
      </c>
      <c r="AG1" s="5">
        <v>44348</v>
      </c>
      <c r="AH1" s="5">
        <v>44378</v>
      </c>
      <c r="AI1" s="5">
        <v>44409</v>
      </c>
      <c r="AJ1" s="5">
        <v>44440</v>
      </c>
      <c r="AK1" s="5">
        <v>44470</v>
      </c>
      <c r="AL1" s="5">
        <v>44501</v>
      </c>
      <c r="AM1" s="5">
        <v>44531</v>
      </c>
      <c r="AN1" s="5" t="s">
        <v>0</v>
      </c>
      <c r="AO1" s="5" t="s">
        <v>1</v>
      </c>
      <c r="AP1" s="5" t="s">
        <v>2</v>
      </c>
      <c r="AQ1" s="5" t="s">
        <v>3</v>
      </c>
      <c r="AR1" s="5" t="s">
        <v>4</v>
      </c>
      <c r="AS1" s="5" t="s">
        <v>5</v>
      </c>
      <c r="AV1" s="1" t="s">
        <v>6</v>
      </c>
    </row>
    <row r="2" spans="2:48" s="1" customFormat="1" ht="20.25" customHeight="1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U2" s="6" t="s">
        <v>7</v>
      </c>
      <c r="AV2" s="1" t="s">
        <v>8</v>
      </c>
    </row>
    <row r="3" spans="2:48" x14ac:dyDescent="0.2">
      <c r="B3" s="7" t="s">
        <v>9</v>
      </c>
      <c r="C3" s="7">
        <v>3.3000000000000002E-2</v>
      </c>
      <c r="D3" s="7">
        <f>C3</f>
        <v>3.3000000000000002E-2</v>
      </c>
      <c r="E3" s="7">
        <f t="shared" ref="E3:N3" si="1">D3</f>
        <v>3.3000000000000002E-2</v>
      </c>
      <c r="F3" s="7">
        <f t="shared" si="1"/>
        <v>3.3000000000000002E-2</v>
      </c>
      <c r="G3" s="7">
        <f t="shared" si="1"/>
        <v>3.3000000000000002E-2</v>
      </c>
      <c r="H3" s="7">
        <f t="shared" si="1"/>
        <v>3.3000000000000002E-2</v>
      </c>
      <c r="I3" s="7">
        <f t="shared" si="1"/>
        <v>3.3000000000000002E-2</v>
      </c>
      <c r="J3" s="7">
        <f t="shared" si="1"/>
        <v>3.3000000000000002E-2</v>
      </c>
      <c r="K3" s="8">
        <f t="shared" si="1"/>
        <v>3.3000000000000002E-2</v>
      </c>
      <c r="L3" s="8">
        <f t="shared" si="1"/>
        <v>3.3000000000000002E-2</v>
      </c>
      <c r="M3" s="8">
        <f t="shared" si="1"/>
        <v>3.3000000000000002E-2</v>
      </c>
      <c r="N3" s="8">
        <f t="shared" si="1"/>
        <v>3.3000000000000002E-2</v>
      </c>
      <c r="O3" s="9">
        <v>3.0419999999999999E-2</v>
      </c>
      <c r="P3" s="9">
        <v>3.0419999999999999E-2</v>
      </c>
      <c r="Q3" s="9">
        <f>P3</f>
        <v>3.0419999999999999E-2</v>
      </c>
      <c r="R3" s="9">
        <f>Q3</f>
        <v>3.0419999999999999E-2</v>
      </c>
      <c r="S3" s="9">
        <f t="shared" ref="S3:AA3" si="2">R3</f>
        <v>3.0419999999999999E-2</v>
      </c>
      <c r="T3" s="9">
        <f t="shared" si="2"/>
        <v>3.0419999999999999E-2</v>
      </c>
      <c r="U3" s="9">
        <f t="shared" si="2"/>
        <v>3.0419999999999999E-2</v>
      </c>
      <c r="V3" s="9">
        <f t="shared" si="2"/>
        <v>3.0419999999999999E-2</v>
      </c>
      <c r="W3" s="9">
        <f t="shared" si="2"/>
        <v>3.0419999999999999E-2</v>
      </c>
      <c r="X3" s="9">
        <f t="shared" si="2"/>
        <v>3.0419999999999999E-2</v>
      </c>
      <c r="Y3" s="9">
        <f t="shared" si="2"/>
        <v>3.0419999999999999E-2</v>
      </c>
      <c r="Z3" s="9">
        <f t="shared" si="2"/>
        <v>3.0419999999999999E-2</v>
      </c>
      <c r="AA3" s="9">
        <f t="shared" si="2"/>
        <v>3.0419999999999999E-2</v>
      </c>
      <c r="AB3" s="9">
        <v>2.8680373634171419E-2</v>
      </c>
      <c r="AC3" s="9">
        <v>2.8680373634171419E-2</v>
      </c>
      <c r="AD3" s="9">
        <v>2.8680373634171419E-2</v>
      </c>
      <c r="AE3" s="9">
        <v>2.8680373634171419E-2</v>
      </c>
      <c r="AF3" s="9">
        <v>2.8680373634171419E-2</v>
      </c>
      <c r="AG3" s="9">
        <v>2.8680373634171419E-2</v>
      </c>
      <c r="AH3" s="9">
        <v>2.8680373634171419E-2</v>
      </c>
      <c r="AI3" s="9">
        <v>2.8680373634171419E-2</v>
      </c>
      <c r="AJ3" s="9">
        <v>2.8680373634171419E-2</v>
      </c>
      <c r="AK3" s="9">
        <v>2.8680373634171419E-2</v>
      </c>
      <c r="AL3" s="9">
        <v>2.8680373634171419E-2</v>
      </c>
      <c r="AM3" s="9">
        <v>2.8680373634171419E-2</v>
      </c>
      <c r="AN3" s="9">
        <v>7.0999999999999994E-2</v>
      </c>
      <c r="AO3" s="9">
        <v>4.8000000000000001E-2</v>
      </c>
      <c r="AP3" s="9">
        <v>3.6999999999999998E-2</v>
      </c>
      <c r="AQ3" s="9">
        <v>0.03</v>
      </c>
      <c r="AR3" s="9">
        <v>0.03</v>
      </c>
      <c r="AS3" s="9">
        <v>0.03</v>
      </c>
      <c r="AU3" s="10">
        <v>1</v>
      </c>
    </row>
    <row r="4" spans="2:48" x14ac:dyDescent="0.2">
      <c r="B4" s="7" t="s">
        <v>10</v>
      </c>
      <c r="K4" s="8"/>
      <c r="L4" s="8"/>
      <c r="M4" s="8"/>
      <c r="N4" s="8"/>
      <c r="O4" s="9"/>
      <c r="P4" s="9"/>
      <c r="Q4" s="9"/>
      <c r="R4" s="9"/>
      <c r="S4" s="9"/>
      <c r="T4" s="9">
        <v>0.5</v>
      </c>
      <c r="U4" s="9">
        <v>0.2</v>
      </c>
      <c r="V4" s="9">
        <v>0.2</v>
      </c>
      <c r="W4" s="9">
        <v>0.3</v>
      </c>
      <c r="X4" s="9">
        <v>0.15</v>
      </c>
      <c r="Y4" s="9">
        <v>0.2</v>
      </c>
      <c r="Z4" s="9">
        <v>0.1</v>
      </c>
      <c r="AA4" s="9">
        <v>0.1</v>
      </c>
      <c r="AB4" s="9">
        <v>0.1</v>
      </c>
      <c r="AC4" s="9">
        <v>0.03</v>
      </c>
      <c r="AD4" s="9">
        <v>0.05</v>
      </c>
      <c r="AE4" s="9">
        <v>0.05</v>
      </c>
      <c r="AF4" s="9">
        <v>0.05</v>
      </c>
      <c r="AG4" s="9">
        <v>0.05</v>
      </c>
      <c r="AH4" s="9">
        <v>0.05</v>
      </c>
      <c r="AI4" s="9">
        <v>0.05</v>
      </c>
      <c r="AJ4" s="9">
        <v>0.05</v>
      </c>
      <c r="AK4" s="9">
        <v>0.05</v>
      </c>
      <c r="AL4" s="9">
        <v>0.05</v>
      </c>
      <c r="AM4" s="9">
        <v>0.05</v>
      </c>
      <c r="AN4" s="9">
        <v>0.05</v>
      </c>
      <c r="AO4" s="9">
        <v>0.05</v>
      </c>
      <c r="AP4" s="9">
        <v>0.05</v>
      </c>
      <c r="AQ4" s="9">
        <v>0.05</v>
      </c>
      <c r="AR4" s="9">
        <v>0.05</v>
      </c>
      <c r="AS4" s="9">
        <v>0.03</v>
      </c>
      <c r="AU4" s="10"/>
    </row>
    <row r="5" spans="2:48" x14ac:dyDescent="0.2">
      <c r="B5" s="7" t="s">
        <v>11</v>
      </c>
      <c r="K5" s="8"/>
      <c r="L5" s="8"/>
      <c r="M5" s="8"/>
      <c r="N5" s="8"/>
      <c r="O5" s="9"/>
      <c r="P5" s="9"/>
      <c r="Q5" s="9"/>
      <c r="R5" s="9"/>
      <c r="S5" s="9"/>
      <c r="T5" s="9">
        <v>0.5</v>
      </c>
      <c r="U5" s="9">
        <v>0.3</v>
      </c>
      <c r="V5" s="9">
        <v>0.2</v>
      </c>
      <c r="W5" s="9">
        <v>0.4</v>
      </c>
      <c r="X5" s="9">
        <v>0.4</v>
      </c>
      <c r="Y5" s="9">
        <v>0.4</v>
      </c>
      <c r="Z5" s="9">
        <v>0.4</v>
      </c>
      <c r="AA5" s="9">
        <v>0.4</v>
      </c>
      <c r="AB5" s="9">
        <v>0.1</v>
      </c>
      <c r="AC5" s="9">
        <v>0.05</v>
      </c>
      <c r="AD5" s="9">
        <v>0.05</v>
      </c>
      <c r="AE5" s="9">
        <v>0.05</v>
      </c>
      <c r="AF5" s="9">
        <v>0.05</v>
      </c>
      <c r="AG5" s="9">
        <v>0.05</v>
      </c>
      <c r="AH5" s="9">
        <v>0.05</v>
      </c>
      <c r="AI5" s="9">
        <v>0.05</v>
      </c>
      <c r="AJ5" s="9">
        <v>0.05</v>
      </c>
      <c r="AK5" s="9">
        <v>0.05</v>
      </c>
      <c r="AL5" s="9">
        <v>0.05</v>
      </c>
      <c r="AM5" s="9">
        <v>0.05</v>
      </c>
      <c r="AN5" s="9">
        <v>0.05</v>
      </c>
      <c r="AO5" s="9">
        <v>0.05</v>
      </c>
      <c r="AP5" s="9">
        <v>0.05</v>
      </c>
      <c r="AQ5" s="9">
        <v>0.05</v>
      </c>
      <c r="AR5" s="9">
        <v>0.05</v>
      </c>
      <c r="AS5" s="9">
        <v>0.03</v>
      </c>
      <c r="AU5" s="10"/>
    </row>
    <row r="6" spans="2:48" x14ac:dyDescent="0.2">
      <c r="B6" s="7" t="s">
        <v>12</v>
      </c>
      <c r="K6" s="8"/>
      <c r="L6" s="8"/>
      <c r="M6" s="8"/>
      <c r="N6" s="8"/>
      <c r="O6" s="9"/>
      <c r="P6" s="9"/>
      <c r="Q6" s="9"/>
      <c r="R6" s="9"/>
      <c r="S6" s="9"/>
      <c r="T6" s="9">
        <v>0.5</v>
      </c>
      <c r="U6" s="9">
        <v>0.3</v>
      </c>
      <c r="V6" s="9">
        <v>0.2</v>
      </c>
      <c r="W6" s="9">
        <v>0.4</v>
      </c>
      <c r="X6" s="9">
        <v>0.2</v>
      </c>
      <c r="Y6" s="9">
        <v>0.15</v>
      </c>
      <c r="Z6" s="9">
        <v>0.2</v>
      </c>
      <c r="AA6" s="9">
        <v>0.2</v>
      </c>
      <c r="AB6" s="9">
        <v>0.1</v>
      </c>
      <c r="AC6" s="9">
        <v>0.05</v>
      </c>
      <c r="AD6" s="9">
        <v>0.05</v>
      </c>
      <c r="AE6" s="9">
        <v>0.05</v>
      </c>
      <c r="AF6" s="9">
        <v>0.05</v>
      </c>
      <c r="AG6" s="9">
        <v>0.05</v>
      </c>
      <c r="AH6" s="9">
        <v>0.05</v>
      </c>
      <c r="AI6" s="9">
        <v>0.05</v>
      </c>
      <c r="AJ6" s="9">
        <v>0.05</v>
      </c>
      <c r="AK6" s="9">
        <v>0.05</v>
      </c>
      <c r="AL6" s="9">
        <v>0.05</v>
      </c>
      <c r="AM6" s="9">
        <v>0.05</v>
      </c>
      <c r="AN6" s="9">
        <v>0.05</v>
      </c>
      <c r="AO6" s="9">
        <v>0.05</v>
      </c>
      <c r="AP6" s="9">
        <v>0.05</v>
      </c>
      <c r="AQ6" s="9">
        <v>0.05</v>
      </c>
      <c r="AR6" s="9">
        <v>0.05</v>
      </c>
      <c r="AS6" s="9">
        <v>0.03</v>
      </c>
      <c r="AU6" s="10"/>
    </row>
    <row r="7" spans="2:48" x14ac:dyDescent="0.2">
      <c r="B7" s="7" t="s">
        <v>13</v>
      </c>
      <c r="K7" s="8"/>
      <c r="L7" s="8"/>
      <c r="M7" s="8"/>
      <c r="N7" s="8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U7" s="10"/>
    </row>
    <row r="8" spans="2:48" x14ac:dyDescent="0.2">
      <c r="B8" s="7" t="s">
        <v>14</v>
      </c>
      <c r="K8" s="8"/>
      <c r="L8" s="8"/>
      <c r="M8" s="8"/>
      <c r="N8" s="8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U8" s="10"/>
    </row>
    <row r="9" spans="2:48" x14ac:dyDescent="0.2">
      <c r="B9" s="7" t="s">
        <v>15</v>
      </c>
      <c r="C9" s="7">
        <v>1950</v>
      </c>
      <c r="D9" s="7">
        <f t="shared" ref="D9:N9" si="3">ROUND(C9*(1+0.3%),0)</f>
        <v>1956</v>
      </c>
      <c r="E9" s="7">
        <f t="shared" si="3"/>
        <v>1962</v>
      </c>
      <c r="F9" s="7">
        <f t="shared" si="3"/>
        <v>1968</v>
      </c>
      <c r="G9" s="7">
        <f t="shared" si="3"/>
        <v>1974</v>
      </c>
      <c r="H9" s="7">
        <f t="shared" si="3"/>
        <v>1980</v>
      </c>
      <c r="I9" s="7">
        <f t="shared" si="3"/>
        <v>1986</v>
      </c>
      <c r="J9" s="7">
        <f t="shared" si="3"/>
        <v>1992</v>
      </c>
      <c r="K9" s="7">
        <f t="shared" si="3"/>
        <v>1998</v>
      </c>
      <c r="L9" s="7">
        <f t="shared" si="3"/>
        <v>2004</v>
      </c>
      <c r="M9" s="7">
        <f t="shared" si="3"/>
        <v>2010</v>
      </c>
      <c r="N9" s="7">
        <f t="shared" si="3"/>
        <v>2016</v>
      </c>
      <c r="P9" s="11">
        <v>3300</v>
      </c>
      <c r="Q9" s="11">
        <f>P9</f>
        <v>3300</v>
      </c>
      <c r="R9" s="11">
        <f t="shared" ref="R9:AG10" si="4">Q9</f>
        <v>3300</v>
      </c>
      <c r="S9" s="11">
        <f t="shared" si="4"/>
        <v>3300</v>
      </c>
      <c r="T9" s="11">
        <f t="shared" si="4"/>
        <v>3300</v>
      </c>
      <c r="U9" s="11">
        <f t="shared" si="4"/>
        <v>3300</v>
      </c>
      <c r="V9" s="11">
        <f t="shared" si="4"/>
        <v>3300</v>
      </c>
      <c r="W9" s="11">
        <f t="shared" si="4"/>
        <v>3300</v>
      </c>
      <c r="X9" s="11">
        <f t="shared" si="4"/>
        <v>3300</v>
      </c>
      <c r="Y9" s="11">
        <f t="shared" si="4"/>
        <v>3300</v>
      </c>
      <c r="Z9" s="11">
        <f t="shared" si="4"/>
        <v>3300</v>
      </c>
      <c r="AA9" s="11">
        <f t="shared" si="4"/>
        <v>3300</v>
      </c>
      <c r="AB9" s="11">
        <f t="shared" si="4"/>
        <v>3300</v>
      </c>
      <c r="AC9" s="11">
        <f t="shared" si="4"/>
        <v>3300</v>
      </c>
      <c r="AD9" s="11">
        <f t="shared" si="4"/>
        <v>3300</v>
      </c>
      <c r="AE9" s="11">
        <f t="shared" si="4"/>
        <v>3300</v>
      </c>
      <c r="AF9" s="11">
        <f t="shared" si="4"/>
        <v>3300</v>
      </c>
      <c r="AG9" s="11">
        <f t="shared" si="4"/>
        <v>3300</v>
      </c>
      <c r="AH9" s="11">
        <f t="shared" ref="AH9:AM10" si="5">AG9</f>
        <v>3300</v>
      </c>
      <c r="AI9" s="11">
        <f t="shared" si="5"/>
        <v>3300</v>
      </c>
      <c r="AJ9" s="11">
        <f t="shared" si="5"/>
        <v>3300</v>
      </c>
      <c r="AK9" s="11">
        <f t="shared" si="5"/>
        <v>3300</v>
      </c>
      <c r="AL9" s="11">
        <f t="shared" si="5"/>
        <v>3300</v>
      </c>
      <c r="AM9" s="11">
        <f t="shared" si="5"/>
        <v>3300</v>
      </c>
      <c r="AN9" s="11">
        <v>3924</v>
      </c>
      <c r="AO9" s="11">
        <v>4006</v>
      </c>
      <c r="AP9" s="11">
        <v>4090</v>
      </c>
      <c r="AQ9" s="11">
        <v>4176</v>
      </c>
      <c r="AR9" s="11">
        <v>4264</v>
      </c>
      <c r="AS9" s="11">
        <v>4353</v>
      </c>
      <c r="AU9" s="10">
        <f>1+AU3</f>
        <v>2</v>
      </c>
    </row>
    <row r="10" spans="2:48" x14ac:dyDescent="0.2">
      <c r="B10" s="7" t="s">
        <v>16</v>
      </c>
      <c r="P10" s="11">
        <v>3860.9999999999995</v>
      </c>
      <c r="Q10" s="11">
        <f>P10</f>
        <v>3860.9999999999995</v>
      </c>
      <c r="R10" s="11">
        <f t="shared" si="4"/>
        <v>3860.9999999999995</v>
      </c>
      <c r="S10" s="11">
        <f t="shared" si="4"/>
        <v>3860.9999999999995</v>
      </c>
      <c r="T10" s="11">
        <f t="shared" si="4"/>
        <v>3860.9999999999995</v>
      </c>
      <c r="U10" s="11">
        <f t="shared" si="4"/>
        <v>3860.9999999999995</v>
      </c>
      <c r="V10" s="11">
        <f t="shared" si="4"/>
        <v>3860.9999999999995</v>
      </c>
      <c r="W10" s="11">
        <f t="shared" si="4"/>
        <v>3860.9999999999995</v>
      </c>
      <c r="X10" s="11">
        <f t="shared" si="4"/>
        <v>3860.9999999999995</v>
      </c>
      <c r="Y10" s="11">
        <f t="shared" si="4"/>
        <v>3860.9999999999995</v>
      </c>
      <c r="Z10" s="11">
        <f t="shared" si="4"/>
        <v>3860.9999999999995</v>
      </c>
      <c r="AA10" s="11">
        <f t="shared" si="4"/>
        <v>3860.9999999999995</v>
      </c>
      <c r="AB10" s="11">
        <f t="shared" si="4"/>
        <v>3860.9999999999995</v>
      </c>
      <c r="AC10" s="11">
        <f t="shared" si="4"/>
        <v>3860.9999999999995</v>
      </c>
      <c r="AD10" s="11">
        <f t="shared" si="4"/>
        <v>3860.9999999999995</v>
      </c>
      <c r="AE10" s="11">
        <f t="shared" si="4"/>
        <v>3860.9999999999995</v>
      </c>
      <c r="AF10" s="11">
        <f t="shared" si="4"/>
        <v>3860.9999999999995</v>
      </c>
      <c r="AG10" s="11">
        <f t="shared" si="4"/>
        <v>3860.9999999999995</v>
      </c>
      <c r="AH10" s="11">
        <f t="shared" si="5"/>
        <v>3860.9999999999995</v>
      </c>
      <c r="AI10" s="11">
        <f t="shared" si="5"/>
        <v>3860.9999999999995</v>
      </c>
      <c r="AJ10" s="11">
        <f t="shared" si="5"/>
        <v>3860.9999999999995</v>
      </c>
      <c r="AK10" s="11">
        <f t="shared" si="5"/>
        <v>3860.9999999999995</v>
      </c>
      <c r="AL10" s="11">
        <f t="shared" si="5"/>
        <v>3860.9999999999995</v>
      </c>
      <c r="AM10" s="11">
        <f t="shared" si="5"/>
        <v>3860.9999999999995</v>
      </c>
      <c r="AN10" s="11">
        <f>+AN9*1.09</f>
        <v>4277.1600000000008</v>
      </c>
      <c r="AO10" s="11">
        <f>+AO9*1.12</f>
        <v>4486.72</v>
      </c>
      <c r="AP10" s="11">
        <f t="shared" ref="AP10:AS10" si="6">+AP9*1.12</f>
        <v>4580.8</v>
      </c>
      <c r="AQ10" s="11">
        <f t="shared" si="6"/>
        <v>4677.1200000000008</v>
      </c>
      <c r="AR10" s="11">
        <f t="shared" si="6"/>
        <v>4775.68</v>
      </c>
      <c r="AS10" s="11">
        <f t="shared" si="6"/>
        <v>4875.3600000000006</v>
      </c>
      <c r="AU10" s="10">
        <f t="shared" ref="AU10:AU17" si="7">1+AU9</f>
        <v>3</v>
      </c>
    </row>
    <row r="11" spans="2:48" x14ac:dyDescent="0.2"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U11" s="10">
        <f t="shared" si="7"/>
        <v>4</v>
      </c>
    </row>
    <row r="12" spans="2:48" x14ac:dyDescent="0.2"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U12" s="10">
        <f t="shared" si="7"/>
        <v>5</v>
      </c>
    </row>
    <row r="13" spans="2:48" x14ac:dyDescent="0.2">
      <c r="B13" s="7" t="s">
        <v>17</v>
      </c>
      <c r="C13" s="7">
        <v>0.05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8">
        <v>0</v>
      </c>
      <c r="L13" s="8">
        <v>0</v>
      </c>
      <c r="M13" s="8">
        <v>0</v>
      </c>
      <c r="N13" s="8">
        <v>0</v>
      </c>
      <c r="O13" s="8"/>
      <c r="P13" s="13">
        <v>5.2500000000000005E-2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14">
        <v>3.5000000000000003E-2</v>
      </c>
      <c r="AC13" s="9">
        <v>0</v>
      </c>
      <c r="AD13" s="9">
        <v>0</v>
      </c>
      <c r="AE13" s="9">
        <v>0</v>
      </c>
      <c r="AF13" s="9">
        <v>0</v>
      </c>
      <c r="AG13" s="9">
        <v>0</v>
      </c>
      <c r="AH13" s="9">
        <v>0</v>
      </c>
      <c r="AI13" s="9">
        <v>0</v>
      </c>
      <c r="AJ13" s="9">
        <v>0</v>
      </c>
      <c r="AK13" s="9">
        <v>0</v>
      </c>
      <c r="AL13" s="9">
        <v>0</v>
      </c>
      <c r="AM13" s="9">
        <v>0</v>
      </c>
      <c r="AN13" s="14">
        <v>0.03</v>
      </c>
      <c r="AO13" s="14">
        <v>0.03</v>
      </c>
      <c r="AP13" s="14">
        <v>0.03</v>
      </c>
      <c r="AQ13" s="14">
        <v>0.03</v>
      </c>
      <c r="AR13" s="14">
        <v>0.03</v>
      </c>
      <c r="AS13" s="14">
        <v>0.03</v>
      </c>
      <c r="AU13" s="10">
        <f t="shared" si="7"/>
        <v>6</v>
      </c>
    </row>
    <row r="14" spans="2:48" x14ac:dyDescent="0.2">
      <c r="B14" s="7" t="s">
        <v>18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8">
        <f t="shared" ref="K14:AA14" si="8">K3</f>
        <v>3.3000000000000002E-2</v>
      </c>
      <c r="L14" s="8">
        <f t="shared" si="8"/>
        <v>3.3000000000000002E-2</v>
      </c>
      <c r="M14" s="8">
        <f t="shared" si="8"/>
        <v>3.3000000000000002E-2</v>
      </c>
      <c r="N14" s="8">
        <f t="shared" si="8"/>
        <v>3.3000000000000002E-2</v>
      </c>
      <c r="O14" s="8">
        <f t="shared" si="8"/>
        <v>3.0419999999999999E-2</v>
      </c>
      <c r="P14" s="9">
        <f t="shared" si="8"/>
        <v>3.0419999999999999E-2</v>
      </c>
      <c r="Q14" s="9">
        <f t="shared" si="8"/>
        <v>3.0419999999999999E-2</v>
      </c>
      <c r="R14" s="9">
        <f t="shared" si="8"/>
        <v>3.0419999999999999E-2</v>
      </c>
      <c r="S14" s="9">
        <f t="shared" si="8"/>
        <v>3.0419999999999999E-2</v>
      </c>
      <c r="T14" s="9">
        <f t="shared" si="8"/>
        <v>3.0419999999999999E-2</v>
      </c>
      <c r="U14" s="9">
        <f t="shared" si="8"/>
        <v>3.0419999999999999E-2</v>
      </c>
      <c r="V14" s="9">
        <f t="shared" si="8"/>
        <v>3.0419999999999999E-2</v>
      </c>
      <c r="W14" s="9">
        <f t="shared" si="8"/>
        <v>3.0419999999999999E-2</v>
      </c>
      <c r="X14" s="9">
        <f t="shared" si="8"/>
        <v>3.0419999999999999E-2</v>
      </c>
      <c r="Y14" s="9">
        <f t="shared" si="8"/>
        <v>3.0419999999999999E-2</v>
      </c>
      <c r="Z14" s="9">
        <f t="shared" si="8"/>
        <v>3.0419999999999999E-2</v>
      </c>
      <c r="AA14" s="9">
        <f t="shared" si="8"/>
        <v>3.0419999999999999E-2</v>
      </c>
      <c r="AB14" s="9">
        <v>0.02</v>
      </c>
      <c r="AC14" s="9">
        <v>0</v>
      </c>
      <c r="AD14" s="9">
        <v>0</v>
      </c>
      <c r="AE14" s="9">
        <v>0</v>
      </c>
      <c r="AF14" s="9">
        <v>0</v>
      </c>
      <c r="AG14" s="9">
        <v>0</v>
      </c>
      <c r="AH14" s="9">
        <v>0</v>
      </c>
      <c r="AI14" s="9">
        <v>0</v>
      </c>
      <c r="AJ14" s="9">
        <v>0</v>
      </c>
      <c r="AK14" s="9">
        <v>0</v>
      </c>
      <c r="AL14" s="9">
        <v>0</v>
      </c>
      <c r="AM14" s="9">
        <v>0</v>
      </c>
      <c r="AN14" s="9">
        <v>0.02</v>
      </c>
      <c r="AO14" s="9">
        <v>0.02</v>
      </c>
      <c r="AP14" s="9">
        <v>0.02</v>
      </c>
      <c r="AQ14" s="9">
        <v>0.02</v>
      </c>
      <c r="AR14" s="9">
        <v>0.02</v>
      </c>
      <c r="AS14" s="9">
        <v>0.02</v>
      </c>
      <c r="AU14" s="10">
        <f t="shared" si="7"/>
        <v>7</v>
      </c>
    </row>
    <row r="15" spans="2:48" x14ac:dyDescent="0.2">
      <c r="B15" s="7" t="s">
        <v>19</v>
      </c>
      <c r="C15" s="7">
        <v>3.3000000000000002E-2</v>
      </c>
      <c r="D15" s="7">
        <f t="shared" ref="D15:AA15" si="9">D3</f>
        <v>3.3000000000000002E-2</v>
      </c>
      <c r="E15" s="7">
        <f t="shared" si="9"/>
        <v>3.3000000000000002E-2</v>
      </c>
      <c r="F15" s="7">
        <f t="shared" si="9"/>
        <v>3.3000000000000002E-2</v>
      </c>
      <c r="G15" s="7">
        <f t="shared" si="9"/>
        <v>3.3000000000000002E-2</v>
      </c>
      <c r="H15" s="7">
        <f t="shared" si="9"/>
        <v>3.3000000000000002E-2</v>
      </c>
      <c r="I15" s="7">
        <f t="shared" si="9"/>
        <v>3.3000000000000002E-2</v>
      </c>
      <c r="J15" s="7">
        <f t="shared" si="9"/>
        <v>3.3000000000000002E-2</v>
      </c>
      <c r="K15" s="8">
        <f t="shared" si="9"/>
        <v>3.3000000000000002E-2</v>
      </c>
      <c r="L15" s="8">
        <f t="shared" si="9"/>
        <v>3.3000000000000002E-2</v>
      </c>
      <c r="M15" s="8">
        <f t="shared" si="9"/>
        <v>3.3000000000000002E-2</v>
      </c>
      <c r="N15" s="8">
        <f t="shared" si="9"/>
        <v>3.3000000000000002E-2</v>
      </c>
      <c r="O15" s="8">
        <f t="shared" si="9"/>
        <v>3.0419999999999999E-2</v>
      </c>
      <c r="P15" s="9">
        <f t="shared" si="9"/>
        <v>3.0419999999999999E-2</v>
      </c>
      <c r="Q15" s="9">
        <f t="shared" si="9"/>
        <v>3.0419999999999999E-2</v>
      </c>
      <c r="R15" s="9">
        <f t="shared" si="9"/>
        <v>3.0419999999999999E-2</v>
      </c>
      <c r="S15" s="9">
        <f t="shared" si="9"/>
        <v>3.0419999999999999E-2</v>
      </c>
      <c r="T15" s="9">
        <f t="shared" si="9"/>
        <v>3.0419999999999999E-2</v>
      </c>
      <c r="U15" s="9">
        <f t="shared" si="9"/>
        <v>3.0419999999999999E-2</v>
      </c>
      <c r="V15" s="9">
        <f t="shared" si="9"/>
        <v>3.0419999999999999E-2</v>
      </c>
      <c r="W15" s="9">
        <f t="shared" si="9"/>
        <v>3.0419999999999999E-2</v>
      </c>
      <c r="X15" s="9">
        <f t="shared" si="9"/>
        <v>3.0419999999999999E-2</v>
      </c>
      <c r="Y15" s="9">
        <f t="shared" si="9"/>
        <v>3.0419999999999999E-2</v>
      </c>
      <c r="Z15" s="9">
        <f t="shared" si="9"/>
        <v>3.0419999999999999E-2</v>
      </c>
      <c r="AA15" s="9">
        <f t="shared" si="9"/>
        <v>3.0419999999999999E-2</v>
      </c>
      <c r="AB15" s="9">
        <f>+P15</f>
        <v>3.0419999999999999E-2</v>
      </c>
      <c r="AC15" s="9">
        <v>0</v>
      </c>
      <c r="AD15" s="9">
        <v>0</v>
      </c>
      <c r="AE15" s="9">
        <v>0</v>
      </c>
      <c r="AF15" s="9">
        <v>0</v>
      </c>
      <c r="AG15" s="9">
        <v>0</v>
      </c>
      <c r="AH15" s="9">
        <v>0</v>
      </c>
      <c r="AI15" s="9">
        <v>0</v>
      </c>
      <c r="AJ15" s="9">
        <v>0</v>
      </c>
      <c r="AK15" s="9">
        <v>0</v>
      </c>
      <c r="AL15" s="9">
        <v>0</v>
      </c>
      <c r="AM15" s="9">
        <v>0</v>
      </c>
      <c r="AN15" s="9">
        <v>0.02</v>
      </c>
      <c r="AO15" s="9">
        <v>0.02</v>
      </c>
      <c r="AP15" s="9">
        <v>0.02</v>
      </c>
      <c r="AQ15" s="9">
        <v>0.02</v>
      </c>
      <c r="AR15" s="9">
        <v>0.02</v>
      </c>
      <c r="AS15" s="9">
        <v>0.02</v>
      </c>
      <c r="AU15" s="10">
        <f t="shared" si="7"/>
        <v>8</v>
      </c>
    </row>
    <row r="16" spans="2:48" x14ac:dyDescent="0.2">
      <c r="K16" s="8"/>
      <c r="L16" s="8"/>
      <c r="M16" s="8"/>
      <c r="N16" s="8"/>
      <c r="O16" s="8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U16" s="10">
        <f t="shared" si="7"/>
        <v>9</v>
      </c>
    </row>
    <row r="17" spans="2:47" x14ac:dyDescent="0.2">
      <c r="B17" s="1" t="s">
        <v>20</v>
      </c>
      <c r="K17" s="8"/>
      <c r="L17" s="8"/>
      <c r="M17" s="8"/>
      <c r="N17" s="8"/>
      <c r="O17" s="8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U17" s="10">
        <f t="shared" si="7"/>
        <v>10</v>
      </c>
    </row>
    <row r="18" spans="2:47" x14ac:dyDescent="0.2">
      <c r="B18" s="7" t="s">
        <v>21</v>
      </c>
      <c r="K18" s="8">
        <v>4.5600000000000002E-2</v>
      </c>
      <c r="L18" s="8">
        <f>K18</f>
        <v>4.5600000000000002E-2</v>
      </c>
      <c r="M18" s="8">
        <f t="shared" ref="M18:AK22" si="10">L18</f>
        <v>4.5600000000000002E-2</v>
      </c>
      <c r="N18" s="8">
        <f t="shared" si="10"/>
        <v>4.5600000000000002E-2</v>
      </c>
      <c r="O18" s="8"/>
      <c r="P18" s="9">
        <v>4.5600000000000002E-2</v>
      </c>
      <c r="Q18" s="9">
        <f t="shared" si="10"/>
        <v>4.5600000000000002E-2</v>
      </c>
      <c r="R18" s="9">
        <f t="shared" si="10"/>
        <v>4.5600000000000002E-2</v>
      </c>
      <c r="S18" s="9">
        <f t="shared" si="10"/>
        <v>4.5600000000000002E-2</v>
      </c>
      <c r="T18" s="9">
        <f t="shared" si="10"/>
        <v>4.5600000000000002E-2</v>
      </c>
      <c r="U18" s="9">
        <f t="shared" si="10"/>
        <v>4.5600000000000002E-2</v>
      </c>
      <c r="V18" s="9">
        <f t="shared" si="10"/>
        <v>4.5600000000000002E-2</v>
      </c>
      <c r="W18" s="9">
        <f t="shared" si="10"/>
        <v>4.5600000000000002E-2</v>
      </c>
      <c r="X18" s="9">
        <f t="shared" si="10"/>
        <v>4.5600000000000002E-2</v>
      </c>
      <c r="Y18" s="9">
        <f t="shared" si="10"/>
        <v>4.5600000000000002E-2</v>
      </c>
      <c r="Z18" s="9">
        <f t="shared" si="10"/>
        <v>4.5600000000000002E-2</v>
      </c>
      <c r="AA18" s="9">
        <f t="shared" si="10"/>
        <v>4.5600000000000002E-2</v>
      </c>
      <c r="AB18" s="9">
        <f t="shared" si="10"/>
        <v>4.5600000000000002E-2</v>
      </c>
      <c r="AC18" s="9">
        <f t="shared" si="10"/>
        <v>4.5600000000000002E-2</v>
      </c>
      <c r="AD18" s="9">
        <f t="shared" si="10"/>
        <v>4.5600000000000002E-2</v>
      </c>
      <c r="AE18" s="9">
        <f t="shared" si="10"/>
        <v>4.5600000000000002E-2</v>
      </c>
      <c r="AF18" s="9">
        <f t="shared" si="10"/>
        <v>4.5600000000000002E-2</v>
      </c>
      <c r="AG18" s="9">
        <f t="shared" si="10"/>
        <v>4.5600000000000002E-2</v>
      </c>
      <c r="AH18" s="9">
        <f t="shared" si="10"/>
        <v>4.5600000000000002E-2</v>
      </c>
      <c r="AI18" s="9">
        <f t="shared" si="10"/>
        <v>4.5600000000000002E-2</v>
      </c>
      <c r="AJ18" s="9">
        <f t="shared" si="10"/>
        <v>4.5600000000000002E-2</v>
      </c>
      <c r="AK18" s="9">
        <f t="shared" si="10"/>
        <v>4.5600000000000002E-2</v>
      </c>
      <c r="AL18" s="9">
        <f>AK18</f>
        <v>4.5600000000000002E-2</v>
      </c>
      <c r="AM18" s="9">
        <f t="shared" ref="AM18:AS19" si="11">AL18</f>
        <v>4.5600000000000002E-2</v>
      </c>
      <c r="AN18" s="9">
        <v>8.4900000000000003E-2</v>
      </c>
      <c r="AO18" s="9">
        <f t="shared" si="11"/>
        <v>8.4900000000000003E-2</v>
      </c>
      <c r="AP18" s="9">
        <f t="shared" si="11"/>
        <v>8.4900000000000003E-2</v>
      </c>
      <c r="AQ18" s="9">
        <f t="shared" si="11"/>
        <v>8.4900000000000003E-2</v>
      </c>
      <c r="AR18" s="9">
        <f t="shared" si="11"/>
        <v>8.4900000000000003E-2</v>
      </c>
      <c r="AS18" s="9">
        <f t="shared" si="11"/>
        <v>8.4900000000000003E-2</v>
      </c>
    </row>
    <row r="19" spans="2:47" x14ac:dyDescent="0.2">
      <c r="B19" s="7" t="s">
        <v>22</v>
      </c>
      <c r="K19" s="8"/>
      <c r="L19" s="8"/>
      <c r="M19" s="8"/>
      <c r="N19" s="8"/>
      <c r="O19" s="8"/>
      <c r="P19" s="9">
        <v>2.3099999999999999E-2</v>
      </c>
      <c r="Q19" s="9">
        <f t="shared" si="10"/>
        <v>2.3099999999999999E-2</v>
      </c>
      <c r="R19" s="9">
        <f t="shared" si="10"/>
        <v>2.3099999999999999E-2</v>
      </c>
      <c r="S19" s="9">
        <f t="shared" si="10"/>
        <v>2.3099999999999999E-2</v>
      </c>
      <c r="T19" s="9">
        <f t="shared" si="10"/>
        <v>2.3099999999999999E-2</v>
      </c>
      <c r="U19" s="9">
        <f t="shared" si="10"/>
        <v>2.3099999999999999E-2</v>
      </c>
      <c r="V19" s="9">
        <f t="shared" si="10"/>
        <v>2.3099999999999999E-2</v>
      </c>
      <c r="W19" s="9">
        <f t="shared" si="10"/>
        <v>2.3099999999999999E-2</v>
      </c>
      <c r="X19" s="9">
        <f t="shared" si="10"/>
        <v>2.3099999999999999E-2</v>
      </c>
      <c r="Y19" s="9">
        <f t="shared" si="10"/>
        <v>2.3099999999999999E-2</v>
      </c>
      <c r="Z19" s="9">
        <f t="shared" si="10"/>
        <v>2.3099999999999999E-2</v>
      </c>
      <c r="AA19" s="9">
        <f t="shared" si="10"/>
        <v>2.3099999999999999E-2</v>
      </c>
      <c r="AB19" s="9">
        <f t="shared" si="10"/>
        <v>2.3099999999999999E-2</v>
      </c>
      <c r="AC19" s="9">
        <f t="shared" si="10"/>
        <v>2.3099999999999999E-2</v>
      </c>
      <c r="AD19" s="9">
        <f t="shared" si="10"/>
        <v>2.3099999999999999E-2</v>
      </c>
      <c r="AE19" s="9">
        <f t="shared" si="10"/>
        <v>2.3099999999999999E-2</v>
      </c>
      <c r="AF19" s="9">
        <f t="shared" si="10"/>
        <v>2.3099999999999999E-2</v>
      </c>
      <c r="AG19" s="9">
        <f t="shared" si="10"/>
        <v>2.3099999999999999E-2</v>
      </c>
      <c r="AH19" s="9">
        <f t="shared" si="10"/>
        <v>2.3099999999999999E-2</v>
      </c>
      <c r="AI19" s="9">
        <f t="shared" si="10"/>
        <v>2.3099999999999999E-2</v>
      </c>
      <c r="AJ19" s="9">
        <f t="shared" si="10"/>
        <v>2.3099999999999999E-2</v>
      </c>
      <c r="AK19" s="9">
        <f t="shared" si="10"/>
        <v>2.3099999999999999E-2</v>
      </c>
      <c r="AL19" s="9">
        <f>AK19</f>
        <v>2.3099999999999999E-2</v>
      </c>
      <c r="AM19" s="9">
        <f t="shared" si="11"/>
        <v>2.3099999999999999E-2</v>
      </c>
      <c r="AN19" s="9">
        <v>3.5922900000000001E-2</v>
      </c>
      <c r="AO19" s="9">
        <f t="shared" si="11"/>
        <v>3.5922900000000001E-2</v>
      </c>
      <c r="AP19" s="9">
        <f t="shared" si="11"/>
        <v>3.5922900000000001E-2</v>
      </c>
      <c r="AQ19" s="9">
        <f t="shared" si="11"/>
        <v>3.5922900000000001E-2</v>
      </c>
      <c r="AR19" s="9">
        <f t="shared" si="11"/>
        <v>3.5922900000000001E-2</v>
      </c>
      <c r="AS19" s="9">
        <f t="shared" si="11"/>
        <v>3.5922900000000001E-2</v>
      </c>
    </row>
    <row r="20" spans="2:47" x14ac:dyDescent="0.2">
      <c r="B20" s="7" t="s">
        <v>23</v>
      </c>
      <c r="K20" s="8"/>
      <c r="L20" s="8"/>
      <c r="M20" s="8"/>
      <c r="N20" s="8"/>
      <c r="O20" s="8"/>
      <c r="P20" s="9">
        <v>0.05</v>
      </c>
      <c r="Q20" s="9">
        <f>P20</f>
        <v>0.05</v>
      </c>
      <c r="R20" s="9">
        <f t="shared" si="10"/>
        <v>0.05</v>
      </c>
      <c r="S20" s="9">
        <f t="shared" si="10"/>
        <v>0.05</v>
      </c>
      <c r="T20" s="9">
        <f t="shared" si="10"/>
        <v>0.05</v>
      </c>
      <c r="U20" s="9">
        <f t="shared" si="10"/>
        <v>0.05</v>
      </c>
      <c r="V20" s="9">
        <f t="shared" si="10"/>
        <v>0.05</v>
      </c>
      <c r="W20" s="9">
        <f t="shared" si="10"/>
        <v>0.05</v>
      </c>
      <c r="X20" s="9">
        <f t="shared" si="10"/>
        <v>0.05</v>
      </c>
      <c r="Y20" s="9">
        <f t="shared" si="10"/>
        <v>0.05</v>
      </c>
      <c r="Z20" s="9">
        <f t="shared" si="10"/>
        <v>0.05</v>
      </c>
      <c r="AA20" s="9">
        <f t="shared" si="10"/>
        <v>0.05</v>
      </c>
      <c r="AB20" s="9">
        <f t="shared" si="10"/>
        <v>0.05</v>
      </c>
      <c r="AC20" s="9">
        <f t="shared" si="10"/>
        <v>0.05</v>
      </c>
      <c r="AD20" s="9">
        <f t="shared" si="10"/>
        <v>0.05</v>
      </c>
      <c r="AE20" s="9">
        <f t="shared" si="10"/>
        <v>0.05</v>
      </c>
      <c r="AF20" s="9">
        <f t="shared" si="10"/>
        <v>0.05</v>
      </c>
      <c r="AG20" s="9">
        <f t="shared" si="10"/>
        <v>0.05</v>
      </c>
      <c r="AH20" s="9">
        <f t="shared" si="10"/>
        <v>0.05</v>
      </c>
      <c r="AI20" s="9">
        <f t="shared" si="10"/>
        <v>0.05</v>
      </c>
      <c r="AJ20" s="9">
        <f t="shared" si="10"/>
        <v>0.05</v>
      </c>
      <c r="AK20" s="9">
        <f t="shared" si="10"/>
        <v>0.05</v>
      </c>
      <c r="AL20" s="9">
        <f t="shared" ref="AL20:AS22" si="12">AK20</f>
        <v>0.05</v>
      </c>
      <c r="AM20" s="9">
        <f t="shared" si="12"/>
        <v>0.05</v>
      </c>
      <c r="AN20" s="9">
        <f t="shared" si="12"/>
        <v>0.05</v>
      </c>
      <c r="AO20" s="9">
        <f t="shared" si="12"/>
        <v>0.05</v>
      </c>
      <c r="AP20" s="9">
        <f t="shared" si="12"/>
        <v>0.05</v>
      </c>
      <c r="AQ20" s="9">
        <f t="shared" si="12"/>
        <v>0.05</v>
      </c>
      <c r="AR20" s="9">
        <f t="shared" si="12"/>
        <v>0.05</v>
      </c>
      <c r="AS20" s="9">
        <f t="shared" si="12"/>
        <v>0.05</v>
      </c>
    </row>
    <row r="21" spans="2:47" x14ac:dyDescent="0.2">
      <c r="B21" s="7" t="s">
        <v>24</v>
      </c>
      <c r="K21" s="8"/>
      <c r="L21" s="8"/>
      <c r="M21" s="8"/>
      <c r="N21" s="8"/>
      <c r="O21" s="8"/>
      <c r="P21" s="12">
        <v>10</v>
      </c>
      <c r="Q21" s="15">
        <f>P21</f>
        <v>10</v>
      </c>
      <c r="R21" s="15">
        <f t="shared" si="10"/>
        <v>10</v>
      </c>
      <c r="S21" s="15">
        <f t="shared" si="10"/>
        <v>10</v>
      </c>
      <c r="T21" s="15">
        <f t="shared" si="10"/>
        <v>10</v>
      </c>
      <c r="U21" s="15">
        <f t="shared" si="10"/>
        <v>10</v>
      </c>
      <c r="V21" s="15">
        <f t="shared" si="10"/>
        <v>10</v>
      </c>
      <c r="W21" s="15">
        <f t="shared" si="10"/>
        <v>10</v>
      </c>
      <c r="X21" s="15">
        <f t="shared" si="10"/>
        <v>10</v>
      </c>
      <c r="Y21" s="15">
        <f t="shared" si="10"/>
        <v>10</v>
      </c>
      <c r="Z21" s="15">
        <f t="shared" si="10"/>
        <v>10</v>
      </c>
      <c r="AA21" s="15">
        <f t="shared" si="10"/>
        <v>10</v>
      </c>
      <c r="AB21" s="15">
        <f t="shared" si="10"/>
        <v>10</v>
      </c>
      <c r="AC21" s="15">
        <f t="shared" si="10"/>
        <v>10</v>
      </c>
      <c r="AD21" s="15">
        <f t="shared" si="10"/>
        <v>10</v>
      </c>
      <c r="AE21" s="15">
        <f t="shared" si="10"/>
        <v>10</v>
      </c>
      <c r="AF21" s="15">
        <f t="shared" si="10"/>
        <v>10</v>
      </c>
      <c r="AG21" s="15">
        <f t="shared" si="10"/>
        <v>10</v>
      </c>
      <c r="AH21" s="15">
        <f t="shared" si="10"/>
        <v>10</v>
      </c>
      <c r="AI21" s="15">
        <f t="shared" si="10"/>
        <v>10</v>
      </c>
      <c r="AJ21" s="15">
        <f t="shared" si="10"/>
        <v>10</v>
      </c>
      <c r="AK21" s="15">
        <f t="shared" si="10"/>
        <v>10</v>
      </c>
      <c r="AL21" s="15">
        <f t="shared" si="12"/>
        <v>10</v>
      </c>
      <c r="AM21" s="15">
        <f t="shared" si="12"/>
        <v>10</v>
      </c>
      <c r="AN21" s="15">
        <f t="shared" si="12"/>
        <v>10</v>
      </c>
      <c r="AO21" s="15">
        <f t="shared" si="12"/>
        <v>10</v>
      </c>
      <c r="AP21" s="15">
        <f t="shared" si="12"/>
        <v>10</v>
      </c>
      <c r="AQ21" s="15">
        <f t="shared" si="12"/>
        <v>10</v>
      </c>
      <c r="AR21" s="15">
        <f t="shared" si="12"/>
        <v>10</v>
      </c>
      <c r="AS21" s="15">
        <f t="shared" si="12"/>
        <v>10</v>
      </c>
    </row>
    <row r="22" spans="2:47" x14ac:dyDescent="0.2">
      <c r="B22" s="7" t="s">
        <v>25</v>
      </c>
      <c r="K22" s="8"/>
      <c r="L22" s="8"/>
      <c r="M22" s="8"/>
      <c r="N22" s="8"/>
      <c r="O22" s="8"/>
      <c r="P22" s="12">
        <v>2</v>
      </c>
      <c r="Q22" s="15">
        <f>P22</f>
        <v>2</v>
      </c>
      <c r="R22" s="15">
        <f t="shared" si="10"/>
        <v>2</v>
      </c>
      <c r="S22" s="15">
        <f t="shared" si="10"/>
        <v>2</v>
      </c>
      <c r="T22" s="15">
        <f t="shared" si="10"/>
        <v>2</v>
      </c>
      <c r="U22" s="15">
        <f t="shared" si="10"/>
        <v>2</v>
      </c>
      <c r="V22" s="15">
        <f t="shared" si="10"/>
        <v>2</v>
      </c>
      <c r="W22" s="15">
        <f t="shared" si="10"/>
        <v>2</v>
      </c>
      <c r="X22" s="15">
        <f t="shared" si="10"/>
        <v>2</v>
      </c>
      <c r="Y22" s="15">
        <f t="shared" si="10"/>
        <v>2</v>
      </c>
      <c r="Z22" s="15">
        <f t="shared" si="10"/>
        <v>2</v>
      </c>
      <c r="AA22" s="15">
        <f t="shared" si="10"/>
        <v>2</v>
      </c>
      <c r="AB22" s="15">
        <f t="shared" si="10"/>
        <v>2</v>
      </c>
      <c r="AC22" s="15">
        <f t="shared" si="10"/>
        <v>2</v>
      </c>
      <c r="AD22" s="15">
        <f t="shared" si="10"/>
        <v>2</v>
      </c>
      <c r="AE22" s="15">
        <f t="shared" si="10"/>
        <v>2</v>
      </c>
      <c r="AF22" s="15">
        <f t="shared" si="10"/>
        <v>2</v>
      </c>
      <c r="AG22" s="15">
        <f t="shared" si="10"/>
        <v>2</v>
      </c>
      <c r="AH22" s="15">
        <f t="shared" si="10"/>
        <v>2</v>
      </c>
      <c r="AI22" s="15">
        <f t="shared" si="10"/>
        <v>2</v>
      </c>
      <c r="AJ22" s="15">
        <f t="shared" si="10"/>
        <v>2</v>
      </c>
      <c r="AK22" s="15">
        <f t="shared" si="10"/>
        <v>2</v>
      </c>
      <c r="AL22" s="15">
        <f t="shared" si="12"/>
        <v>2</v>
      </c>
      <c r="AM22" s="15">
        <f t="shared" si="12"/>
        <v>2</v>
      </c>
      <c r="AN22" s="15">
        <f t="shared" si="12"/>
        <v>2</v>
      </c>
      <c r="AO22" s="15">
        <f t="shared" si="12"/>
        <v>2</v>
      </c>
      <c r="AP22" s="15">
        <f t="shared" si="12"/>
        <v>2</v>
      </c>
      <c r="AQ22" s="15">
        <f t="shared" si="12"/>
        <v>2</v>
      </c>
      <c r="AR22" s="15">
        <f t="shared" si="12"/>
        <v>2</v>
      </c>
      <c r="AS22" s="15">
        <f t="shared" si="12"/>
        <v>2</v>
      </c>
    </row>
    <row r="23" spans="2:47" x14ac:dyDescent="0.2">
      <c r="K23" s="8"/>
      <c r="L23" s="8"/>
      <c r="M23" s="8"/>
      <c r="N23" s="8"/>
      <c r="O23" s="8"/>
      <c r="P23" s="12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</row>
    <row r="24" spans="2:47" x14ac:dyDescent="0.2">
      <c r="B24" s="7" t="s">
        <v>26</v>
      </c>
      <c r="K24" s="8"/>
      <c r="L24" s="8"/>
      <c r="M24" s="8"/>
      <c r="N24" s="8"/>
      <c r="O24" s="8"/>
      <c r="P24" s="12">
        <v>1000000</v>
      </c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2:47" x14ac:dyDescent="0.2">
      <c r="B25" s="7" t="s">
        <v>27</v>
      </c>
      <c r="K25" s="8"/>
      <c r="L25" s="8"/>
      <c r="M25" s="8"/>
      <c r="N25" s="8"/>
      <c r="O25" s="8"/>
      <c r="P25" s="9">
        <v>0</v>
      </c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2:47" x14ac:dyDescent="0.2">
      <c r="B26" s="7" t="s">
        <v>28</v>
      </c>
      <c r="K26" s="8"/>
      <c r="L26" s="8"/>
      <c r="M26" s="8"/>
      <c r="N26" s="8"/>
      <c r="O26" s="8"/>
      <c r="P26" s="11">
        <v>10000000000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2:47" x14ac:dyDescent="0.2">
      <c r="K27" s="8"/>
      <c r="L27" s="8"/>
      <c r="M27" s="8"/>
      <c r="N27" s="8"/>
      <c r="O27" s="8"/>
      <c r="P27" s="12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</row>
    <row r="28" spans="2:47" x14ac:dyDescent="0.2">
      <c r="K28" s="8"/>
      <c r="L28" s="8"/>
      <c r="M28" s="8"/>
      <c r="N28" s="8"/>
      <c r="O28" s="8"/>
      <c r="P28" s="16" t="s">
        <v>29</v>
      </c>
      <c r="Q28" s="17" t="s">
        <v>30</v>
      </c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</row>
    <row r="29" spans="2:47" x14ac:dyDescent="0.2">
      <c r="B29" s="7" t="s">
        <v>31</v>
      </c>
      <c r="K29" s="8"/>
      <c r="L29" s="8"/>
      <c r="M29" s="8"/>
      <c r="N29" s="8"/>
      <c r="O29" s="8"/>
      <c r="P29" s="10">
        <f>9-Q29</f>
        <v>7</v>
      </c>
      <c r="Q29" s="18">
        <v>2</v>
      </c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</row>
    <row r="30" spans="2:47" x14ac:dyDescent="0.2">
      <c r="B30" s="7" t="s">
        <v>32</v>
      </c>
      <c r="K30" s="8"/>
      <c r="L30" s="8"/>
      <c r="M30" s="8"/>
      <c r="N30" s="8"/>
      <c r="O30" s="8"/>
      <c r="P30" s="10">
        <f t="shared" ref="P30:P34" si="13">9-Q30</f>
        <v>7</v>
      </c>
      <c r="Q30" s="18">
        <v>2</v>
      </c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</row>
    <row r="31" spans="2:47" x14ac:dyDescent="0.2">
      <c r="B31" s="7" t="s">
        <v>33</v>
      </c>
      <c r="K31" s="8"/>
      <c r="L31" s="8"/>
      <c r="M31" s="8"/>
      <c r="N31" s="8"/>
      <c r="O31" s="8"/>
      <c r="P31" s="10">
        <f t="shared" si="13"/>
        <v>7</v>
      </c>
      <c r="Q31" s="18">
        <v>2</v>
      </c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</row>
    <row r="32" spans="2:47" x14ac:dyDescent="0.2">
      <c r="B32" s="7" t="s">
        <v>34</v>
      </c>
      <c r="K32" s="8"/>
      <c r="L32" s="8"/>
      <c r="M32" s="8"/>
      <c r="N32" s="8"/>
      <c r="O32" s="8"/>
      <c r="P32" s="10">
        <f t="shared" si="13"/>
        <v>7</v>
      </c>
      <c r="Q32" s="18">
        <v>2</v>
      </c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</row>
    <row r="33" spans="1:45" x14ac:dyDescent="0.2">
      <c r="B33" s="7" t="s">
        <v>35</v>
      </c>
      <c r="K33" s="8"/>
      <c r="L33" s="8"/>
      <c r="M33" s="8"/>
      <c r="N33" s="8"/>
      <c r="O33" s="8"/>
      <c r="P33" s="10">
        <f t="shared" si="13"/>
        <v>7</v>
      </c>
      <c r="Q33" s="18">
        <v>2</v>
      </c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</row>
    <row r="34" spans="1:45" x14ac:dyDescent="0.2">
      <c r="B34" s="7" t="s">
        <v>36</v>
      </c>
      <c r="K34" s="8"/>
      <c r="L34" s="8"/>
      <c r="M34" s="8"/>
      <c r="N34" s="8"/>
      <c r="O34" s="8"/>
      <c r="P34" s="10">
        <f t="shared" si="13"/>
        <v>7</v>
      </c>
      <c r="Q34" s="18">
        <v>2</v>
      </c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</row>
    <row r="36" spans="1:45" x14ac:dyDescent="0.2">
      <c r="A36" s="10"/>
      <c r="B36" s="1" t="s">
        <v>37</v>
      </c>
    </row>
    <row r="37" spans="1:45" x14ac:dyDescent="0.2">
      <c r="B37" s="7" t="s">
        <v>38</v>
      </c>
      <c r="C37" s="7">
        <v>0.33</v>
      </c>
      <c r="D37" s="7">
        <v>0.33</v>
      </c>
      <c r="E37" s="7">
        <v>0.33</v>
      </c>
      <c r="F37" s="7">
        <v>0.33</v>
      </c>
      <c r="G37" s="7">
        <v>0.33</v>
      </c>
      <c r="H37" s="7">
        <v>0.33</v>
      </c>
      <c r="I37" s="7">
        <v>0.33</v>
      </c>
      <c r="J37" s="7">
        <v>0.33</v>
      </c>
      <c r="K37" s="8">
        <v>0.33</v>
      </c>
      <c r="L37" s="8">
        <v>0.33</v>
      </c>
      <c r="M37" s="8">
        <v>0.33</v>
      </c>
      <c r="N37" s="8">
        <v>0.33</v>
      </c>
      <c r="O37" s="8"/>
      <c r="P37" s="9">
        <v>0.32</v>
      </c>
      <c r="Q37" s="9">
        <f>P37</f>
        <v>0.32</v>
      </c>
      <c r="R37" s="9">
        <f t="shared" ref="R37:AS46" si="14">Q37</f>
        <v>0.32</v>
      </c>
      <c r="S37" s="9">
        <f t="shared" si="14"/>
        <v>0.32</v>
      </c>
      <c r="T37" s="9">
        <f t="shared" si="14"/>
        <v>0.32</v>
      </c>
      <c r="U37" s="9">
        <f t="shared" si="14"/>
        <v>0.32</v>
      </c>
      <c r="V37" s="9">
        <f t="shared" si="14"/>
        <v>0.32</v>
      </c>
      <c r="W37" s="9">
        <f t="shared" si="14"/>
        <v>0.32</v>
      </c>
      <c r="X37" s="9">
        <f t="shared" si="14"/>
        <v>0.32</v>
      </c>
      <c r="Y37" s="9">
        <f t="shared" si="14"/>
        <v>0.32</v>
      </c>
      <c r="Z37" s="9">
        <f t="shared" si="14"/>
        <v>0.32</v>
      </c>
      <c r="AA37" s="9">
        <f t="shared" si="14"/>
        <v>0.32</v>
      </c>
      <c r="AB37" s="9">
        <f t="shared" si="14"/>
        <v>0.32</v>
      </c>
      <c r="AC37" s="9">
        <f t="shared" si="14"/>
        <v>0.32</v>
      </c>
      <c r="AD37" s="9">
        <f t="shared" si="14"/>
        <v>0.32</v>
      </c>
      <c r="AE37" s="9">
        <f t="shared" si="14"/>
        <v>0.32</v>
      </c>
      <c r="AF37" s="9">
        <f t="shared" si="14"/>
        <v>0.32</v>
      </c>
      <c r="AG37" s="9">
        <f t="shared" si="14"/>
        <v>0.32</v>
      </c>
      <c r="AH37" s="9">
        <f t="shared" si="14"/>
        <v>0.32</v>
      </c>
      <c r="AI37" s="9">
        <f t="shared" si="14"/>
        <v>0.32</v>
      </c>
      <c r="AJ37" s="9">
        <f t="shared" si="14"/>
        <v>0.32</v>
      </c>
      <c r="AK37" s="9">
        <f t="shared" si="14"/>
        <v>0.32</v>
      </c>
      <c r="AL37" s="9">
        <f t="shared" si="14"/>
        <v>0.32</v>
      </c>
      <c r="AM37" s="9">
        <f t="shared" si="14"/>
        <v>0.32</v>
      </c>
      <c r="AN37" s="19">
        <v>0.35</v>
      </c>
      <c r="AO37" s="19">
        <f t="shared" si="14"/>
        <v>0.35</v>
      </c>
      <c r="AP37" s="19">
        <f t="shared" si="14"/>
        <v>0.35</v>
      </c>
      <c r="AQ37" s="19">
        <f t="shared" si="14"/>
        <v>0.35</v>
      </c>
      <c r="AR37" s="19">
        <f t="shared" si="14"/>
        <v>0.35</v>
      </c>
      <c r="AS37" s="19">
        <f t="shared" si="14"/>
        <v>0.35</v>
      </c>
    </row>
    <row r="38" spans="1:45" x14ac:dyDescent="0.2">
      <c r="B38" s="7" t="s">
        <v>39</v>
      </c>
      <c r="C38" s="7">
        <v>0.19</v>
      </c>
      <c r="D38" s="7">
        <v>0.19</v>
      </c>
      <c r="E38" s="7">
        <v>0.19</v>
      </c>
      <c r="F38" s="7">
        <v>0.19</v>
      </c>
      <c r="G38" s="7">
        <v>0.19</v>
      </c>
      <c r="H38" s="7">
        <v>0.19</v>
      </c>
      <c r="I38" s="7">
        <v>0.19</v>
      </c>
      <c r="J38" s="7">
        <v>0.19</v>
      </c>
      <c r="K38" s="8">
        <v>0.19</v>
      </c>
      <c r="L38" s="8">
        <v>0.19</v>
      </c>
      <c r="M38" s="8">
        <v>0.19</v>
      </c>
      <c r="N38" s="8">
        <v>0.19</v>
      </c>
      <c r="O38" s="8"/>
      <c r="P38" s="9">
        <v>0.19</v>
      </c>
      <c r="Q38" s="9">
        <f t="shared" ref="Q38:Q44" si="15">P38</f>
        <v>0.19</v>
      </c>
      <c r="R38" s="9">
        <f t="shared" si="14"/>
        <v>0.19</v>
      </c>
      <c r="S38" s="9">
        <f t="shared" si="14"/>
        <v>0.19</v>
      </c>
      <c r="T38" s="9">
        <f t="shared" si="14"/>
        <v>0.19</v>
      </c>
      <c r="U38" s="9">
        <f t="shared" si="14"/>
        <v>0.19</v>
      </c>
      <c r="V38" s="9">
        <f t="shared" si="14"/>
        <v>0.19</v>
      </c>
      <c r="W38" s="9">
        <f t="shared" si="14"/>
        <v>0.19</v>
      </c>
      <c r="X38" s="9">
        <f t="shared" si="14"/>
        <v>0.19</v>
      </c>
      <c r="Y38" s="9">
        <f t="shared" si="14"/>
        <v>0.19</v>
      </c>
      <c r="Z38" s="9">
        <f t="shared" si="14"/>
        <v>0.19</v>
      </c>
      <c r="AA38" s="9">
        <f t="shared" si="14"/>
        <v>0.19</v>
      </c>
      <c r="AB38" s="9">
        <f t="shared" si="14"/>
        <v>0.19</v>
      </c>
      <c r="AC38" s="9">
        <f t="shared" si="14"/>
        <v>0.19</v>
      </c>
      <c r="AD38" s="9">
        <f t="shared" si="14"/>
        <v>0.19</v>
      </c>
      <c r="AE38" s="9">
        <f t="shared" si="14"/>
        <v>0.19</v>
      </c>
      <c r="AF38" s="9">
        <f t="shared" si="14"/>
        <v>0.19</v>
      </c>
      <c r="AG38" s="9">
        <f t="shared" si="14"/>
        <v>0.19</v>
      </c>
      <c r="AH38" s="9">
        <f t="shared" si="14"/>
        <v>0.19</v>
      </c>
      <c r="AI38" s="9">
        <f t="shared" si="14"/>
        <v>0.19</v>
      </c>
      <c r="AJ38" s="9">
        <f t="shared" si="14"/>
        <v>0.19</v>
      </c>
      <c r="AK38" s="9">
        <f t="shared" si="14"/>
        <v>0.19</v>
      </c>
      <c r="AL38" s="9">
        <f t="shared" si="14"/>
        <v>0.19</v>
      </c>
      <c r="AM38" s="9">
        <f t="shared" si="14"/>
        <v>0.19</v>
      </c>
      <c r="AN38" s="9">
        <f t="shared" si="14"/>
        <v>0.19</v>
      </c>
      <c r="AO38" s="9">
        <f t="shared" si="14"/>
        <v>0.19</v>
      </c>
      <c r="AP38" s="9">
        <f t="shared" si="14"/>
        <v>0.19</v>
      </c>
      <c r="AQ38" s="9">
        <f t="shared" si="14"/>
        <v>0.19</v>
      </c>
      <c r="AR38" s="9">
        <f t="shared" si="14"/>
        <v>0.19</v>
      </c>
      <c r="AS38" s="9">
        <f t="shared" si="14"/>
        <v>0.19</v>
      </c>
    </row>
    <row r="39" spans="1:45" x14ac:dyDescent="0.2">
      <c r="B39" s="7" t="s">
        <v>40</v>
      </c>
      <c r="K39" s="8"/>
      <c r="L39" s="8"/>
      <c r="M39" s="8"/>
      <c r="N39" s="8"/>
      <c r="O39" s="8"/>
      <c r="P39" s="9">
        <f>4/1000</f>
        <v>4.0000000000000001E-3</v>
      </c>
      <c r="Q39" s="9">
        <f>P39</f>
        <v>4.0000000000000001E-3</v>
      </c>
      <c r="R39" s="9">
        <f t="shared" si="14"/>
        <v>4.0000000000000001E-3</v>
      </c>
      <c r="S39" s="9">
        <f t="shared" si="14"/>
        <v>4.0000000000000001E-3</v>
      </c>
      <c r="T39" s="9">
        <f t="shared" si="14"/>
        <v>4.0000000000000001E-3</v>
      </c>
      <c r="U39" s="9">
        <f t="shared" si="14"/>
        <v>4.0000000000000001E-3</v>
      </c>
      <c r="V39" s="9">
        <f t="shared" si="14"/>
        <v>4.0000000000000001E-3</v>
      </c>
      <c r="W39" s="9">
        <f t="shared" si="14"/>
        <v>4.0000000000000001E-3</v>
      </c>
      <c r="X39" s="9">
        <f t="shared" si="14"/>
        <v>4.0000000000000001E-3</v>
      </c>
      <c r="Y39" s="9">
        <f t="shared" si="14"/>
        <v>4.0000000000000001E-3</v>
      </c>
      <c r="Z39" s="9">
        <f t="shared" si="14"/>
        <v>4.0000000000000001E-3</v>
      </c>
      <c r="AA39" s="9">
        <f t="shared" si="14"/>
        <v>4.0000000000000001E-3</v>
      </c>
      <c r="AB39" s="9">
        <f t="shared" si="14"/>
        <v>4.0000000000000001E-3</v>
      </c>
      <c r="AC39" s="9">
        <f t="shared" si="14"/>
        <v>4.0000000000000001E-3</v>
      </c>
      <c r="AD39" s="9">
        <f t="shared" si="14"/>
        <v>4.0000000000000001E-3</v>
      </c>
      <c r="AE39" s="9">
        <f t="shared" si="14"/>
        <v>4.0000000000000001E-3</v>
      </c>
      <c r="AF39" s="9">
        <f t="shared" si="14"/>
        <v>4.0000000000000001E-3</v>
      </c>
      <c r="AG39" s="9">
        <f t="shared" si="14"/>
        <v>4.0000000000000001E-3</v>
      </c>
      <c r="AH39" s="9">
        <f t="shared" si="14"/>
        <v>4.0000000000000001E-3</v>
      </c>
      <c r="AI39" s="9">
        <f t="shared" si="14"/>
        <v>4.0000000000000001E-3</v>
      </c>
      <c r="AJ39" s="9">
        <f t="shared" si="14"/>
        <v>4.0000000000000001E-3</v>
      </c>
      <c r="AK39" s="9">
        <f t="shared" si="14"/>
        <v>4.0000000000000001E-3</v>
      </c>
      <c r="AL39" s="9">
        <f t="shared" si="14"/>
        <v>4.0000000000000001E-3</v>
      </c>
      <c r="AM39" s="9">
        <f t="shared" si="14"/>
        <v>4.0000000000000001E-3</v>
      </c>
      <c r="AN39" s="9">
        <f t="shared" si="14"/>
        <v>4.0000000000000001E-3</v>
      </c>
      <c r="AO39" s="9">
        <f t="shared" si="14"/>
        <v>4.0000000000000001E-3</v>
      </c>
      <c r="AP39" s="9">
        <f t="shared" si="14"/>
        <v>4.0000000000000001E-3</v>
      </c>
      <c r="AQ39" s="9">
        <f t="shared" si="14"/>
        <v>4.0000000000000001E-3</v>
      </c>
      <c r="AR39" s="9">
        <f t="shared" si="14"/>
        <v>4.0000000000000001E-3</v>
      </c>
      <c r="AS39" s="9">
        <f t="shared" si="14"/>
        <v>4.0000000000000001E-3</v>
      </c>
    </row>
    <row r="40" spans="1:45" x14ac:dyDescent="0.2">
      <c r="B40" s="7" t="s">
        <v>41</v>
      </c>
      <c r="K40" s="8"/>
      <c r="L40" s="8"/>
      <c r="M40" s="8"/>
      <c r="N40" s="8"/>
      <c r="O40" s="8"/>
      <c r="P40" s="9">
        <v>0.06</v>
      </c>
      <c r="Q40" s="9">
        <f t="shared" si="15"/>
        <v>0.06</v>
      </c>
      <c r="R40" s="9">
        <f t="shared" si="14"/>
        <v>0.06</v>
      </c>
      <c r="S40" s="9">
        <f t="shared" si="14"/>
        <v>0.06</v>
      </c>
      <c r="T40" s="9">
        <f t="shared" si="14"/>
        <v>0.06</v>
      </c>
      <c r="U40" s="9">
        <f t="shared" si="14"/>
        <v>0.06</v>
      </c>
      <c r="V40" s="9">
        <f t="shared" si="14"/>
        <v>0.06</v>
      </c>
      <c r="W40" s="9">
        <f t="shared" si="14"/>
        <v>0.06</v>
      </c>
      <c r="X40" s="9">
        <f t="shared" si="14"/>
        <v>0.06</v>
      </c>
      <c r="Y40" s="9">
        <f t="shared" si="14"/>
        <v>0.06</v>
      </c>
      <c r="Z40" s="9">
        <f t="shared" si="14"/>
        <v>0.06</v>
      </c>
      <c r="AA40" s="9">
        <f t="shared" si="14"/>
        <v>0.06</v>
      </c>
      <c r="AB40" s="9">
        <f t="shared" si="14"/>
        <v>0.06</v>
      </c>
      <c r="AC40" s="9">
        <f t="shared" si="14"/>
        <v>0.06</v>
      </c>
      <c r="AD40" s="9">
        <f t="shared" si="14"/>
        <v>0.06</v>
      </c>
      <c r="AE40" s="9">
        <f t="shared" si="14"/>
        <v>0.06</v>
      </c>
      <c r="AF40" s="9">
        <f t="shared" si="14"/>
        <v>0.06</v>
      </c>
      <c r="AG40" s="9">
        <f t="shared" si="14"/>
        <v>0.06</v>
      </c>
      <c r="AH40" s="9">
        <f t="shared" si="14"/>
        <v>0.06</v>
      </c>
      <c r="AI40" s="9">
        <f t="shared" si="14"/>
        <v>0.06</v>
      </c>
      <c r="AJ40" s="9">
        <f t="shared" si="14"/>
        <v>0.06</v>
      </c>
      <c r="AK40" s="9">
        <f t="shared" si="14"/>
        <v>0.06</v>
      </c>
      <c r="AL40" s="9">
        <f t="shared" si="14"/>
        <v>0.06</v>
      </c>
      <c r="AM40" s="9">
        <f t="shared" si="14"/>
        <v>0.06</v>
      </c>
      <c r="AN40" s="9">
        <f t="shared" si="14"/>
        <v>0.06</v>
      </c>
      <c r="AO40" s="9">
        <f t="shared" si="14"/>
        <v>0.06</v>
      </c>
      <c r="AP40" s="9">
        <f t="shared" si="14"/>
        <v>0.06</v>
      </c>
      <c r="AQ40" s="9">
        <f t="shared" si="14"/>
        <v>0.06</v>
      </c>
      <c r="AR40" s="9">
        <f t="shared" si="14"/>
        <v>0.06</v>
      </c>
      <c r="AS40" s="9">
        <f t="shared" si="14"/>
        <v>0.06</v>
      </c>
    </row>
    <row r="41" spans="1:45" x14ac:dyDescent="0.2">
      <c r="B41" s="7" t="s">
        <v>42</v>
      </c>
      <c r="K41" s="8"/>
      <c r="L41" s="8"/>
      <c r="M41" s="8"/>
      <c r="N41" s="8"/>
      <c r="O41" s="8"/>
      <c r="P41" s="9">
        <v>0.11</v>
      </c>
      <c r="Q41" s="9">
        <f t="shared" si="15"/>
        <v>0.11</v>
      </c>
      <c r="R41" s="9">
        <f t="shared" si="14"/>
        <v>0.11</v>
      </c>
      <c r="S41" s="9">
        <f t="shared" si="14"/>
        <v>0.11</v>
      </c>
      <c r="T41" s="9">
        <f t="shared" si="14"/>
        <v>0.11</v>
      </c>
      <c r="U41" s="9">
        <f t="shared" si="14"/>
        <v>0.11</v>
      </c>
      <c r="V41" s="9">
        <f t="shared" si="14"/>
        <v>0.11</v>
      </c>
      <c r="W41" s="9">
        <f t="shared" si="14"/>
        <v>0.11</v>
      </c>
      <c r="X41" s="9">
        <f t="shared" si="14"/>
        <v>0.11</v>
      </c>
      <c r="Y41" s="9">
        <f t="shared" si="14"/>
        <v>0.11</v>
      </c>
      <c r="Z41" s="9">
        <f t="shared" si="14"/>
        <v>0.11</v>
      </c>
      <c r="AA41" s="9">
        <f t="shared" si="14"/>
        <v>0.11</v>
      </c>
      <c r="AB41" s="9">
        <f t="shared" si="14"/>
        <v>0.11</v>
      </c>
      <c r="AC41" s="9">
        <f t="shared" si="14"/>
        <v>0.11</v>
      </c>
      <c r="AD41" s="9">
        <f t="shared" si="14"/>
        <v>0.11</v>
      </c>
      <c r="AE41" s="9">
        <f t="shared" si="14"/>
        <v>0.11</v>
      </c>
      <c r="AF41" s="9">
        <f t="shared" si="14"/>
        <v>0.11</v>
      </c>
      <c r="AG41" s="9">
        <f t="shared" si="14"/>
        <v>0.11</v>
      </c>
      <c r="AH41" s="9">
        <f t="shared" si="14"/>
        <v>0.11</v>
      </c>
      <c r="AI41" s="9">
        <f t="shared" si="14"/>
        <v>0.11</v>
      </c>
      <c r="AJ41" s="9">
        <f t="shared" si="14"/>
        <v>0.11</v>
      </c>
      <c r="AK41" s="9">
        <f t="shared" si="14"/>
        <v>0.11</v>
      </c>
      <c r="AL41" s="9">
        <f t="shared" si="14"/>
        <v>0.11</v>
      </c>
      <c r="AM41" s="9">
        <f t="shared" si="14"/>
        <v>0.11</v>
      </c>
      <c r="AN41" s="9">
        <f t="shared" si="14"/>
        <v>0.11</v>
      </c>
      <c r="AO41" s="9">
        <f t="shared" si="14"/>
        <v>0.11</v>
      </c>
      <c r="AP41" s="9">
        <f t="shared" si="14"/>
        <v>0.11</v>
      </c>
      <c r="AQ41" s="9">
        <f t="shared" si="14"/>
        <v>0.11</v>
      </c>
      <c r="AR41" s="9">
        <f t="shared" si="14"/>
        <v>0.11</v>
      </c>
      <c r="AS41" s="9">
        <f t="shared" si="14"/>
        <v>0.11</v>
      </c>
    </row>
    <row r="42" spans="1:45" x14ac:dyDescent="0.2">
      <c r="B42" s="7" t="s">
        <v>43</v>
      </c>
      <c r="K42" s="8"/>
      <c r="L42" s="8"/>
      <c r="M42" s="8"/>
      <c r="N42" s="8"/>
      <c r="O42" s="8"/>
      <c r="P42" s="9">
        <v>3.5000000000000003E-2</v>
      </c>
      <c r="Q42" s="9">
        <f t="shared" si="15"/>
        <v>3.5000000000000003E-2</v>
      </c>
      <c r="R42" s="9">
        <f t="shared" si="14"/>
        <v>3.5000000000000003E-2</v>
      </c>
      <c r="S42" s="9">
        <f t="shared" si="14"/>
        <v>3.5000000000000003E-2</v>
      </c>
      <c r="T42" s="9">
        <f t="shared" si="14"/>
        <v>3.5000000000000003E-2</v>
      </c>
      <c r="U42" s="9">
        <f t="shared" si="14"/>
        <v>3.5000000000000003E-2</v>
      </c>
      <c r="V42" s="9">
        <f t="shared" si="14"/>
        <v>3.5000000000000003E-2</v>
      </c>
      <c r="W42" s="9">
        <f t="shared" si="14"/>
        <v>3.5000000000000003E-2</v>
      </c>
      <c r="X42" s="9">
        <f t="shared" si="14"/>
        <v>3.5000000000000003E-2</v>
      </c>
      <c r="Y42" s="9">
        <f t="shared" si="14"/>
        <v>3.5000000000000003E-2</v>
      </c>
      <c r="Z42" s="9">
        <f t="shared" si="14"/>
        <v>3.5000000000000003E-2</v>
      </c>
      <c r="AA42" s="9">
        <f t="shared" si="14"/>
        <v>3.5000000000000003E-2</v>
      </c>
      <c r="AB42" s="9">
        <f t="shared" si="14"/>
        <v>3.5000000000000003E-2</v>
      </c>
      <c r="AC42" s="9">
        <f t="shared" si="14"/>
        <v>3.5000000000000003E-2</v>
      </c>
      <c r="AD42" s="9">
        <f t="shared" si="14"/>
        <v>3.5000000000000003E-2</v>
      </c>
      <c r="AE42" s="9">
        <f t="shared" si="14"/>
        <v>3.5000000000000003E-2</v>
      </c>
      <c r="AF42" s="9">
        <f t="shared" si="14"/>
        <v>3.5000000000000003E-2</v>
      </c>
      <c r="AG42" s="9">
        <f t="shared" si="14"/>
        <v>3.5000000000000003E-2</v>
      </c>
      <c r="AH42" s="9">
        <f t="shared" si="14"/>
        <v>3.5000000000000003E-2</v>
      </c>
      <c r="AI42" s="9">
        <f t="shared" si="14"/>
        <v>3.5000000000000003E-2</v>
      </c>
      <c r="AJ42" s="9">
        <f t="shared" si="14"/>
        <v>3.5000000000000003E-2</v>
      </c>
      <c r="AK42" s="9">
        <f t="shared" si="14"/>
        <v>3.5000000000000003E-2</v>
      </c>
      <c r="AL42" s="9">
        <f t="shared" si="14"/>
        <v>3.5000000000000003E-2</v>
      </c>
      <c r="AM42" s="9">
        <f t="shared" si="14"/>
        <v>3.5000000000000003E-2</v>
      </c>
      <c r="AN42" s="9">
        <f t="shared" si="14"/>
        <v>3.5000000000000003E-2</v>
      </c>
      <c r="AO42" s="9">
        <f t="shared" si="14"/>
        <v>3.5000000000000003E-2</v>
      </c>
      <c r="AP42" s="9">
        <f t="shared" si="14"/>
        <v>3.5000000000000003E-2</v>
      </c>
      <c r="AQ42" s="9">
        <f t="shared" si="14"/>
        <v>3.5000000000000003E-2</v>
      </c>
      <c r="AR42" s="9">
        <f t="shared" si="14"/>
        <v>3.5000000000000003E-2</v>
      </c>
      <c r="AS42" s="9">
        <f t="shared" si="14"/>
        <v>3.5000000000000003E-2</v>
      </c>
    </row>
    <row r="43" spans="1:45" x14ac:dyDescent="0.2">
      <c r="B43" s="7" t="s">
        <v>44</v>
      </c>
      <c r="K43" s="8"/>
      <c r="L43" s="8"/>
      <c r="M43" s="8"/>
      <c r="N43" s="8"/>
      <c r="O43" s="8"/>
      <c r="P43" s="9">
        <v>0.01</v>
      </c>
      <c r="Q43" s="9">
        <f t="shared" si="15"/>
        <v>0.01</v>
      </c>
      <c r="R43" s="9">
        <f t="shared" si="14"/>
        <v>0.01</v>
      </c>
      <c r="S43" s="9">
        <f t="shared" si="14"/>
        <v>0.01</v>
      </c>
      <c r="T43" s="9">
        <f t="shared" si="14"/>
        <v>0.01</v>
      </c>
      <c r="U43" s="9">
        <f t="shared" si="14"/>
        <v>0.01</v>
      </c>
      <c r="V43" s="9">
        <f t="shared" si="14"/>
        <v>0.01</v>
      </c>
      <c r="W43" s="9">
        <f t="shared" si="14"/>
        <v>0.01</v>
      </c>
      <c r="X43" s="9">
        <f t="shared" si="14"/>
        <v>0.01</v>
      </c>
      <c r="Y43" s="9">
        <f t="shared" si="14"/>
        <v>0.01</v>
      </c>
      <c r="Z43" s="9">
        <f t="shared" si="14"/>
        <v>0.01</v>
      </c>
      <c r="AA43" s="9">
        <f t="shared" si="14"/>
        <v>0.01</v>
      </c>
      <c r="AB43" s="9">
        <f t="shared" si="14"/>
        <v>0.01</v>
      </c>
      <c r="AC43" s="9">
        <f t="shared" si="14"/>
        <v>0.01</v>
      </c>
      <c r="AD43" s="9">
        <f t="shared" si="14"/>
        <v>0.01</v>
      </c>
      <c r="AE43" s="9">
        <f t="shared" si="14"/>
        <v>0.01</v>
      </c>
      <c r="AF43" s="9">
        <f t="shared" si="14"/>
        <v>0.01</v>
      </c>
      <c r="AG43" s="9">
        <f t="shared" si="14"/>
        <v>0.01</v>
      </c>
      <c r="AH43" s="9">
        <f t="shared" si="14"/>
        <v>0.01</v>
      </c>
      <c r="AI43" s="9">
        <f t="shared" si="14"/>
        <v>0.01</v>
      </c>
      <c r="AJ43" s="9">
        <f t="shared" si="14"/>
        <v>0.01</v>
      </c>
      <c r="AK43" s="9">
        <f t="shared" si="14"/>
        <v>0.01</v>
      </c>
      <c r="AL43" s="9">
        <f t="shared" si="14"/>
        <v>0.01</v>
      </c>
      <c r="AM43" s="9">
        <f t="shared" si="14"/>
        <v>0.01</v>
      </c>
      <c r="AN43" s="9">
        <f t="shared" si="14"/>
        <v>0.01</v>
      </c>
      <c r="AO43" s="9">
        <f t="shared" si="14"/>
        <v>0.01</v>
      </c>
      <c r="AP43" s="9">
        <f t="shared" si="14"/>
        <v>0.01</v>
      </c>
      <c r="AQ43" s="9">
        <f t="shared" si="14"/>
        <v>0.01</v>
      </c>
      <c r="AR43" s="9">
        <f t="shared" si="14"/>
        <v>0.01</v>
      </c>
      <c r="AS43" s="9">
        <f t="shared" si="14"/>
        <v>0.01</v>
      </c>
    </row>
    <row r="44" spans="1:45" x14ac:dyDescent="0.2">
      <c r="B44" s="7" t="s">
        <v>45</v>
      </c>
      <c r="K44" s="8"/>
      <c r="L44" s="8"/>
      <c r="M44" s="8"/>
      <c r="N44" s="8"/>
      <c r="O44" s="8"/>
      <c r="P44" s="9">
        <v>0.04</v>
      </c>
      <c r="Q44" s="9">
        <f t="shared" si="15"/>
        <v>0.04</v>
      </c>
      <c r="R44" s="9">
        <f t="shared" si="14"/>
        <v>0.04</v>
      </c>
      <c r="S44" s="9">
        <f t="shared" si="14"/>
        <v>0.04</v>
      </c>
      <c r="T44" s="9">
        <f t="shared" si="14"/>
        <v>0.04</v>
      </c>
      <c r="U44" s="9">
        <f t="shared" si="14"/>
        <v>0.04</v>
      </c>
      <c r="V44" s="9">
        <f t="shared" si="14"/>
        <v>0.04</v>
      </c>
      <c r="W44" s="9">
        <f t="shared" si="14"/>
        <v>0.04</v>
      </c>
      <c r="X44" s="9">
        <f t="shared" si="14"/>
        <v>0.04</v>
      </c>
      <c r="Y44" s="9">
        <f t="shared" si="14"/>
        <v>0.04</v>
      </c>
      <c r="Z44" s="9">
        <f t="shared" si="14"/>
        <v>0.04</v>
      </c>
      <c r="AA44" s="9">
        <f t="shared" si="14"/>
        <v>0.04</v>
      </c>
      <c r="AB44" s="9">
        <f t="shared" si="14"/>
        <v>0.04</v>
      </c>
      <c r="AC44" s="9">
        <f t="shared" si="14"/>
        <v>0.04</v>
      </c>
      <c r="AD44" s="9">
        <f t="shared" si="14"/>
        <v>0.04</v>
      </c>
      <c r="AE44" s="9">
        <f t="shared" si="14"/>
        <v>0.04</v>
      </c>
      <c r="AF44" s="9">
        <f t="shared" si="14"/>
        <v>0.04</v>
      </c>
      <c r="AG44" s="9">
        <f t="shared" si="14"/>
        <v>0.04</v>
      </c>
      <c r="AH44" s="9">
        <f t="shared" si="14"/>
        <v>0.04</v>
      </c>
      <c r="AI44" s="9">
        <f t="shared" si="14"/>
        <v>0.04</v>
      </c>
      <c r="AJ44" s="9">
        <f t="shared" si="14"/>
        <v>0.04</v>
      </c>
      <c r="AK44" s="9">
        <f t="shared" si="14"/>
        <v>0.04</v>
      </c>
      <c r="AL44" s="9">
        <f t="shared" si="14"/>
        <v>0.04</v>
      </c>
      <c r="AM44" s="9">
        <f t="shared" si="14"/>
        <v>0.04</v>
      </c>
      <c r="AN44" s="9">
        <f t="shared" si="14"/>
        <v>0.04</v>
      </c>
      <c r="AO44" s="9">
        <f t="shared" si="14"/>
        <v>0.04</v>
      </c>
      <c r="AP44" s="9">
        <f t="shared" si="14"/>
        <v>0.04</v>
      </c>
      <c r="AQ44" s="9">
        <f t="shared" si="14"/>
        <v>0.04</v>
      </c>
      <c r="AR44" s="9">
        <f t="shared" si="14"/>
        <v>0.04</v>
      </c>
      <c r="AS44" s="9">
        <f t="shared" si="14"/>
        <v>0.04</v>
      </c>
    </row>
    <row r="45" spans="1:45" x14ac:dyDescent="0.2">
      <c r="B45" s="7" t="s">
        <v>46</v>
      </c>
      <c r="C45" s="7">
        <v>5.0000000000000001E-3</v>
      </c>
      <c r="D45" s="7">
        <f t="shared" ref="D45:J45" si="16">5/1000</f>
        <v>5.0000000000000001E-3</v>
      </c>
      <c r="E45" s="7">
        <f t="shared" si="16"/>
        <v>5.0000000000000001E-3</v>
      </c>
      <c r="F45" s="7">
        <f t="shared" si="16"/>
        <v>5.0000000000000001E-3</v>
      </c>
      <c r="G45" s="7">
        <f t="shared" si="16"/>
        <v>5.0000000000000001E-3</v>
      </c>
      <c r="H45" s="7">
        <f t="shared" si="16"/>
        <v>5.0000000000000001E-3</v>
      </c>
      <c r="I45" s="7">
        <f t="shared" si="16"/>
        <v>5.0000000000000001E-3</v>
      </c>
      <c r="J45" s="7">
        <f t="shared" si="16"/>
        <v>5.0000000000000001E-3</v>
      </c>
      <c r="K45" s="8">
        <v>0.01</v>
      </c>
      <c r="L45" s="8">
        <f>K45</f>
        <v>0.01</v>
      </c>
      <c r="M45" s="8">
        <f t="shared" ref="M45:AB60" si="17">L45</f>
        <v>0.01</v>
      </c>
      <c r="N45" s="8">
        <f t="shared" si="17"/>
        <v>0.01</v>
      </c>
      <c r="O45" s="8">
        <f t="shared" si="17"/>
        <v>0.01</v>
      </c>
      <c r="P45" s="9">
        <v>0.01</v>
      </c>
      <c r="Q45" s="9">
        <f t="shared" si="17"/>
        <v>0.01</v>
      </c>
      <c r="R45" s="9">
        <f t="shared" si="17"/>
        <v>0.01</v>
      </c>
      <c r="S45" s="9">
        <f t="shared" si="17"/>
        <v>0.01</v>
      </c>
      <c r="T45" s="9">
        <f t="shared" si="17"/>
        <v>0.01</v>
      </c>
      <c r="U45" s="9">
        <f t="shared" si="17"/>
        <v>0.01</v>
      </c>
      <c r="V45" s="9">
        <f t="shared" si="17"/>
        <v>0.01</v>
      </c>
      <c r="W45" s="9">
        <f t="shared" si="17"/>
        <v>0.01</v>
      </c>
      <c r="X45" s="9">
        <f t="shared" si="17"/>
        <v>0.01</v>
      </c>
      <c r="Y45" s="9">
        <f t="shared" si="17"/>
        <v>0.01</v>
      </c>
      <c r="Z45" s="9">
        <f t="shared" si="17"/>
        <v>0.01</v>
      </c>
      <c r="AA45" s="9">
        <f t="shared" si="17"/>
        <v>0.01</v>
      </c>
      <c r="AB45" s="9">
        <f t="shared" si="17"/>
        <v>0.01</v>
      </c>
      <c r="AC45" s="9">
        <f t="shared" si="14"/>
        <v>0.01</v>
      </c>
      <c r="AD45" s="9">
        <f t="shared" si="14"/>
        <v>0.01</v>
      </c>
      <c r="AE45" s="9">
        <f t="shared" si="14"/>
        <v>0.01</v>
      </c>
      <c r="AF45" s="9">
        <f t="shared" si="14"/>
        <v>0.01</v>
      </c>
      <c r="AG45" s="9">
        <f t="shared" si="14"/>
        <v>0.01</v>
      </c>
      <c r="AH45" s="9">
        <f t="shared" si="14"/>
        <v>0.01</v>
      </c>
      <c r="AI45" s="9">
        <f t="shared" si="14"/>
        <v>0.01</v>
      </c>
      <c r="AJ45" s="9">
        <f t="shared" si="14"/>
        <v>0.01</v>
      </c>
      <c r="AK45" s="9">
        <f t="shared" si="14"/>
        <v>0.01</v>
      </c>
      <c r="AL45" s="9">
        <f t="shared" si="14"/>
        <v>0.01</v>
      </c>
      <c r="AM45" s="9">
        <f t="shared" si="14"/>
        <v>0.01</v>
      </c>
      <c r="AN45" s="9">
        <f t="shared" si="14"/>
        <v>0.01</v>
      </c>
      <c r="AO45" s="9">
        <f t="shared" si="14"/>
        <v>0.01</v>
      </c>
      <c r="AP45" s="9">
        <f t="shared" si="14"/>
        <v>0.01</v>
      </c>
      <c r="AQ45" s="9">
        <f t="shared" si="14"/>
        <v>0.01</v>
      </c>
      <c r="AR45" s="9">
        <f t="shared" si="14"/>
        <v>0.01</v>
      </c>
      <c r="AS45" s="9">
        <f t="shared" si="14"/>
        <v>0.01</v>
      </c>
    </row>
    <row r="46" spans="1:45" x14ac:dyDescent="0.2">
      <c r="B46" s="7" t="s">
        <v>47</v>
      </c>
      <c r="K46" s="8">
        <v>5.0000000000000001E-3</v>
      </c>
      <c r="L46" s="8">
        <f t="shared" ref="L46:AA60" si="18">K46</f>
        <v>5.0000000000000001E-3</v>
      </c>
      <c r="M46" s="8">
        <f t="shared" si="18"/>
        <v>5.0000000000000001E-3</v>
      </c>
      <c r="N46" s="8">
        <f t="shared" si="18"/>
        <v>5.0000000000000001E-3</v>
      </c>
      <c r="O46" s="8">
        <f t="shared" si="18"/>
        <v>5.0000000000000001E-3</v>
      </c>
      <c r="P46" s="9">
        <v>5.0000000000000001E-3</v>
      </c>
      <c r="Q46" s="9">
        <f t="shared" si="18"/>
        <v>5.0000000000000001E-3</v>
      </c>
      <c r="R46" s="9">
        <f t="shared" si="18"/>
        <v>5.0000000000000001E-3</v>
      </c>
      <c r="S46" s="9">
        <f t="shared" si="18"/>
        <v>5.0000000000000001E-3</v>
      </c>
      <c r="T46" s="9">
        <f t="shared" si="18"/>
        <v>5.0000000000000001E-3</v>
      </c>
      <c r="U46" s="9">
        <f t="shared" si="18"/>
        <v>5.0000000000000001E-3</v>
      </c>
      <c r="V46" s="9">
        <f t="shared" si="18"/>
        <v>5.0000000000000001E-3</v>
      </c>
      <c r="W46" s="9">
        <f t="shared" si="18"/>
        <v>5.0000000000000001E-3</v>
      </c>
      <c r="X46" s="9">
        <f t="shared" si="18"/>
        <v>5.0000000000000001E-3</v>
      </c>
      <c r="Y46" s="9">
        <f t="shared" si="18"/>
        <v>5.0000000000000001E-3</v>
      </c>
      <c r="Z46" s="9">
        <f t="shared" si="18"/>
        <v>5.0000000000000001E-3</v>
      </c>
      <c r="AA46" s="9">
        <f t="shared" si="18"/>
        <v>5.0000000000000001E-3</v>
      </c>
      <c r="AB46" s="9">
        <f t="shared" si="17"/>
        <v>5.0000000000000001E-3</v>
      </c>
      <c r="AC46" s="9">
        <f t="shared" si="14"/>
        <v>5.0000000000000001E-3</v>
      </c>
      <c r="AD46" s="9">
        <f t="shared" si="14"/>
        <v>5.0000000000000001E-3</v>
      </c>
      <c r="AE46" s="9">
        <f t="shared" si="14"/>
        <v>5.0000000000000001E-3</v>
      </c>
      <c r="AF46" s="9">
        <f t="shared" si="14"/>
        <v>5.0000000000000001E-3</v>
      </c>
      <c r="AG46" s="9">
        <f t="shared" si="14"/>
        <v>5.0000000000000001E-3</v>
      </c>
      <c r="AH46" s="9">
        <f t="shared" si="14"/>
        <v>5.0000000000000001E-3</v>
      </c>
      <c r="AI46" s="9">
        <f t="shared" si="14"/>
        <v>5.0000000000000001E-3</v>
      </c>
      <c r="AJ46" s="9">
        <f t="shared" si="14"/>
        <v>5.0000000000000001E-3</v>
      </c>
      <c r="AK46" s="9">
        <f t="shared" si="14"/>
        <v>5.0000000000000001E-3</v>
      </c>
      <c r="AL46" s="9">
        <f t="shared" si="14"/>
        <v>5.0000000000000001E-3</v>
      </c>
      <c r="AM46" s="9">
        <f t="shared" si="14"/>
        <v>5.0000000000000001E-3</v>
      </c>
      <c r="AN46" s="9">
        <f t="shared" si="14"/>
        <v>5.0000000000000001E-3</v>
      </c>
      <c r="AO46" s="9">
        <f t="shared" si="14"/>
        <v>5.0000000000000001E-3</v>
      </c>
      <c r="AP46" s="9">
        <f t="shared" si="14"/>
        <v>5.0000000000000001E-3</v>
      </c>
      <c r="AQ46" s="9">
        <f t="shared" si="14"/>
        <v>5.0000000000000001E-3</v>
      </c>
      <c r="AR46" s="9">
        <f t="shared" ref="AK46:AS60" si="19">AQ46</f>
        <v>5.0000000000000001E-3</v>
      </c>
      <c r="AS46" s="9">
        <f t="shared" si="19"/>
        <v>5.0000000000000001E-3</v>
      </c>
    </row>
    <row r="47" spans="1:45" x14ac:dyDescent="0.2">
      <c r="B47" s="7" t="s">
        <v>48</v>
      </c>
      <c r="C47" s="7">
        <v>0.15</v>
      </c>
      <c r="D47" s="7">
        <v>0.15</v>
      </c>
      <c r="E47" s="7">
        <v>0.15</v>
      </c>
      <c r="F47" s="7">
        <v>0.15</v>
      </c>
      <c r="G47" s="7">
        <v>0.15</v>
      </c>
      <c r="H47" s="7">
        <v>0.15</v>
      </c>
      <c r="I47" s="7">
        <v>0.15</v>
      </c>
      <c r="J47" s="7">
        <v>0.15</v>
      </c>
      <c r="K47" s="8">
        <v>0.15</v>
      </c>
      <c r="L47" s="8">
        <f t="shared" si="18"/>
        <v>0.15</v>
      </c>
      <c r="M47" s="8">
        <f t="shared" si="18"/>
        <v>0.15</v>
      </c>
      <c r="N47" s="8">
        <f t="shared" si="18"/>
        <v>0.15</v>
      </c>
      <c r="O47" s="8">
        <f t="shared" si="18"/>
        <v>0.15</v>
      </c>
      <c r="P47" s="9">
        <v>0.15</v>
      </c>
      <c r="Q47" s="9">
        <f t="shared" si="18"/>
        <v>0.15</v>
      </c>
      <c r="R47" s="9">
        <f t="shared" si="18"/>
        <v>0.15</v>
      </c>
      <c r="S47" s="9">
        <f t="shared" si="18"/>
        <v>0.15</v>
      </c>
      <c r="T47" s="9">
        <f t="shared" si="18"/>
        <v>0.15</v>
      </c>
      <c r="U47" s="9">
        <f t="shared" si="18"/>
        <v>0.15</v>
      </c>
      <c r="V47" s="9">
        <f t="shared" si="18"/>
        <v>0.15</v>
      </c>
      <c r="W47" s="9">
        <f t="shared" si="18"/>
        <v>0.15</v>
      </c>
      <c r="X47" s="9">
        <f t="shared" si="18"/>
        <v>0.15</v>
      </c>
      <c r="Y47" s="9">
        <f t="shared" si="18"/>
        <v>0.15</v>
      </c>
      <c r="Z47" s="9">
        <f t="shared" si="18"/>
        <v>0.15</v>
      </c>
      <c r="AA47" s="9">
        <f t="shared" si="18"/>
        <v>0.15</v>
      </c>
      <c r="AB47" s="9">
        <f t="shared" si="17"/>
        <v>0.15</v>
      </c>
      <c r="AC47" s="9">
        <f t="shared" ref="AC47:AR60" si="20">AB47</f>
        <v>0.15</v>
      </c>
      <c r="AD47" s="9">
        <f t="shared" si="20"/>
        <v>0.15</v>
      </c>
      <c r="AE47" s="9">
        <f t="shared" si="20"/>
        <v>0.15</v>
      </c>
      <c r="AF47" s="9">
        <f t="shared" si="20"/>
        <v>0.15</v>
      </c>
      <c r="AG47" s="9">
        <f t="shared" si="20"/>
        <v>0.15</v>
      </c>
      <c r="AH47" s="9">
        <f t="shared" si="20"/>
        <v>0.15</v>
      </c>
      <c r="AI47" s="9">
        <f t="shared" si="20"/>
        <v>0.15</v>
      </c>
      <c r="AJ47" s="9">
        <f t="shared" si="20"/>
        <v>0.15</v>
      </c>
      <c r="AK47" s="9">
        <f t="shared" si="20"/>
        <v>0.15</v>
      </c>
      <c r="AL47" s="9">
        <f t="shared" si="19"/>
        <v>0.15</v>
      </c>
      <c r="AM47" s="9">
        <f t="shared" si="19"/>
        <v>0.15</v>
      </c>
      <c r="AN47" s="9">
        <f t="shared" si="19"/>
        <v>0.15</v>
      </c>
      <c r="AO47" s="9">
        <f t="shared" si="19"/>
        <v>0.15</v>
      </c>
      <c r="AP47" s="9">
        <f t="shared" si="19"/>
        <v>0.15</v>
      </c>
      <c r="AQ47" s="9">
        <f t="shared" si="19"/>
        <v>0.15</v>
      </c>
      <c r="AR47" s="9">
        <f t="shared" si="19"/>
        <v>0.15</v>
      </c>
      <c r="AS47" s="9">
        <f t="shared" si="19"/>
        <v>0.15</v>
      </c>
    </row>
    <row r="48" spans="1:45" x14ac:dyDescent="0.2">
      <c r="B48" s="7" t="s">
        <v>49</v>
      </c>
      <c r="C48" s="7">
        <v>7.0000000000000007E-2</v>
      </c>
      <c r="D48" s="7">
        <v>7.0000000000000007E-2</v>
      </c>
      <c r="E48" s="7">
        <v>7.0000000000000007E-2</v>
      </c>
      <c r="F48" s="7">
        <v>7.0000000000000007E-2</v>
      </c>
      <c r="G48" s="7">
        <v>7.0000000000000007E-2</v>
      </c>
      <c r="H48" s="7">
        <v>7.0000000000000007E-2</v>
      </c>
      <c r="I48" s="7">
        <v>7.0000000000000007E-2</v>
      </c>
      <c r="J48" s="7">
        <v>7.0000000000000007E-2</v>
      </c>
      <c r="K48" s="8">
        <v>7.0000000000000007E-2</v>
      </c>
      <c r="L48" s="8">
        <v>7.0000000000000007E-2</v>
      </c>
      <c r="M48" s="8">
        <v>7.0000000000000007E-2</v>
      </c>
      <c r="N48" s="8">
        <v>7.0000000000000007E-2</v>
      </c>
      <c r="O48" s="8">
        <v>7.0000000000000007E-2</v>
      </c>
      <c r="P48" s="9">
        <v>7.0000000000000007E-2</v>
      </c>
      <c r="Q48" s="9">
        <f t="shared" si="18"/>
        <v>7.0000000000000007E-2</v>
      </c>
      <c r="R48" s="9">
        <f t="shared" si="18"/>
        <v>7.0000000000000007E-2</v>
      </c>
      <c r="S48" s="9">
        <f t="shared" si="18"/>
        <v>7.0000000000000007E-2</v>
      </c>
      <c r="T48" s="9">
        <f t="shared" si="18"/>
        <v>7.0000000000000007E-2</v>
      </c>
      <c r="U48" s="9">
        <f t="shared" si="18"/>
        <v>7.0000000000000007E-2</v>
      </c>
      <c r="V48" s="9">
        <f t="shared" si="18"/>
        <v>7.0000000000000007E-2</v>
      </c>
      <c r="W48" s="9">
        <f t="shared" si="18"/>
        <v>7.0000000000000007E-2</v>
      </c>
      <c r="X48" s="9">
        <f t="shared" si="18"/>
        <v>7.0000000000000007E-2</v>
      </c>
      <c r="Y48" s="9">
        <f t="shared" si="18"/>
        <v>7.0000000000000007E-2</v>
      </c>
      <c r="Z48" s="9">
        <f t="shared" si="18"/>
        <v>7.0000000000000007E-2</v>
      </c>
      <c r="AA48" s="9">
        <f t="shared" si="18"/>
        <v>7.0000000000000007E-2</v>
      </c>
      <c r="AB48" s="9">
        <f t="shared" si="17"/>
        <v>7.0000000000000007E-2</v>
      </c>
      <c r="AC48" s="9">
        <f t="shared" si="20"/>
        <v>7.0000000000000007E-2</v>
      </c>
      <c r="AD48" s="9">
        <f t="shared" si="20"/>
        <v>7.0000000000000007E-2</v>
      </c>
      <c r="AE48" s="9">
        <f t="shared" si="20"/>
        <v>7.0000000000000007E-2</v>
      </c>
      <c r="AF48" s="9">
        <f t="shared" si="20"/>
        <v>7.0000000000000007E-2</v>
      </c>
      <c r="AG48" s="9">
        <f t="shared" si="20"/>
        <v>7.0000000000000007E-2</v>
      </c>
      <c r="AH48" s="9">
        <f t="shared" si="20"/>
        <v>7.0000000000000007E-2</v>
      </c>
      <c r="AI48" s="9">
        <f t="shared" si="20"/>
        <v>7.0000000000000007E-2</v>
      </c>
      <c r="AJ48" s="9">
        <f t="shared" si="20"/>
        <v>7.0000000000000007E-2</v>
      </c>
      <c r="AK48" s="9">
        <f t="shared" si="20"/>
        <v>7.0000000000000007E-2</v>
      </c>
      <c r="AL48" s="9">
        <f t="shared" si="20"/>
        <v>7.0000000000000007E-2</v>
      </c>
      <c r="AM48" s="9">
        <f t="shared" si="20"/>
        <v>7.0000000000000007E-2</v>
      </c>
      <c r="AN48" s="9">
        <f t="shared" si="20"/>
        <v>7.0000000000000007E-2</v>
      </c>
      <c r="AO48" s="9">
        <f t="shared" si="20"/>
        <v>7.0000000000000007E-2</v>
      </c>
      <c r="AP48" s="9">
        <f t="shared" si="20"/>
        <v>7.0000000000000007E-2</v>
      </c>
      <c r="AQ48" s="9">
        <f t="shared" si="20"/>
        <v>7.0000000000000007E-2</v>
      </c>
      <c r="AR48" s="9">
        <f t="shared" si="20"/>
        <v>7.0000000000000007E-2</v>
      </c>
      <c r="AS48" s="9">
        <f t="shared" si="19"/>
        <v>7.0000000000000007E-2</v>
      </c>
    </row>
    <row r="49" spans="1:45" x14ac:dyDescent="0.2">
      <c r="B49" s="7" t="s">
        <v>50</v>
      </c>
      <c r="K49" s="8"/>
      <c r="L49" s="8"/>
      <c r="M49" s="8"/>
      <c r="N49" s="8"/>
      <c r="O49" s="8"/>
      <c r="P49" s="9">
        <v>7.6399999999999996E-2</v>
      </c>
      <c r="Q49" s="9">
        <v>7.6399999999999996E-2</v>
      </c>
      <c r="R49" s="9">
        <v>7.6399999999999996E-2</v>
      </c>
      <c r="S49" s="9">
        <v>7.6399999999999996E-2</v>
      </c>
      <c r="T49" s="9">
        <v>7.6399999999999996E-2</v>
      </c>
      <c r="U49" s="9">
        <v>7.6399999999999996E-2</v>
      </c>
      <c r="V49" s="9">
        <v>7.6399999999999996E-2</v>
      </c>
      <c r="W49" s="9">
        <v>7.6399999999999996E-2</v>
      </c>
      <c r="X49" s="9">
        <v>7.6399999999999996E-2</v>
      </c>
      <c r="Y49" s="9">
        <v>7.6399999999999996E-2</v>
      </c>
      <c r="Z49" s="9">
        <v>7.6399999999999996E-2</v>
      </c>
      <c r="AA49" s="9">
        <v>7.6399999999999996E-2</v>
      </c>
      <c r="AB49" s="9">
        <v>7.6399999999999996E-2</v>
      </c>
      <c r="AC49" s="9">
        <v>7.6399999999999996E-2</v>
      </c>
      <c r="AD49" s="9">
        <v>7.6399999999999996E-2</v>
      </c>
      <c r="AE49" s="9">
        <v>7.6399999999999996E-2</v>
      </c>
      <c r="AF49" s="9">
        <v>7.6399999999999996E-2</v>
      </c>
      <c r="AG49" s="9">
        <v>7.6399999999999996E-2</v>
      </c>
      <c r="AH49" s="9">
        <v>7.6399999999999996E-2</v>
      </c>
      <c r="AI49" s="9">
        <v>7.6399999999999996E-2</v>
      </c>
      <c r="AJ49" s="9">
        <v>7.6399999999999996E-2</v>
      </c>
      <c r="AK49" s="9">
        <v>7.6399999999999996E-2</v>
      </c>
      <c r="AL49" s="9">
        <v>7.6399999999999996E-2</v>
      </c>
      <c r="AM49" s="9">
        <v>7.6399999999999996E-2</v>
      </c>
      <c r="AN49" s="9">
        <v>7.6399999999999996E-2</v>
      </c>
      <c r="AO49" s="9">
        <v>7.6399999999999996E-2</v>
      </c>
      <c r="AP49" s="9">
        <v>7.6399999999999996E-2</v>
      </c>
      <c r="AQ49" s="9">
        <v>7.6399999999999996E-2</v>
      </c>
      <c r="AR49" s="9">
        <v>7.6399999999999996E-2</v>
      </c>
      <c r="AS49" s="9">
        <v>7.6399999999999996E-2</v>
      </c>
    </row>
    <row r="50" spans="1:45" x14ac:dyDescent="0.2">
      <c r="B50" s="7" t="s">
        <v>50</v>
      </c>
      <c r="C50" s="7">
        <v>0.01</v>
      </c>
      <c r="D50" s="7">
        <v>0.01</v>
      </c>
      <c r="E50" s="7">
        <v>0.01</v>
      </c>
      <c r="F50" s="7">
        <v>0.01</v>
      </c>
      <c r="G50" s="7">
        <v>0.01</v>
      </c>
      <c r="H50" s="7">
        <v>0.01</v>
      </c>
      <c r="I50" s="7">
        <v>0.01</v>
      </c>
      <c r="J50" s="7">
        <v>0.01</v>
      </c>
      <c r="K50" s="8">
        <v>0.01</v>
      </c>
      <c r="L50" s="8">
        <v>0.01</v>
      </c>
      <c r="M50" s="8">
        <v>0.01</v>
      </c>
      <c r="N50" s="8">
        <v>0.01</v>
      </c>
      <c r="O50" s="8">
        <v>0.01</v>
      </c>
      <c r="P50" s="9">
        <v>0.01</v>
      </c>
      <c r="Q50" s="9">
        <f t="shared" si="18"/>
        <v>0.01</v>
      </c>
      <c r="R50" s="9">
        <f t="shared" si="18"/>
        <v>0.01</v>
      </c>
      <c r="S50" s="9">
        <f t="shared" si="18"/>
        <v>0.01</v>
      </c>
      <c r="T50" s="9">
        <f t="shared" si="18"/>
        <v>0.01</v>
      </c>
      <c r="U50" s="9">
        <f t="shared" si="18"/>
        <v>0.01</v>
      </c>
      <c r="V50" s="9">
        <f t="shared" si="18"/>
        <v>0.01</v>
      </c>
      <c r="W50" s="9">
        <f t="shared" si="18"/>
        <v>0.01</v>
      </c>
      <c r="X50" s="9">
        <f t="shared" si="18"/>
        <v>0.01</v>
      </c>
      <c r="Y50" s="9">
        <f t="shared" si="18"/>
        <v>0.01</v>
      </c>
      <c r="Z50" s="9">
        <f t="shared" si="18"/>
        <v>0.01</v>
      </c>
      <c r="AA50" s="9">
        <f t="shared" si="18"/>
        <v>0.01</v>
      </c>
      <c r="AB50" s="9">
        <f t="shared" si="17"/>
        <v>0.01</v>
      </c>
      <c r="AC50" s="9">
        <f t="shared" si="20"/>
        <v>0.01</v>
      </c>
      <c r="AD50" s="9">
        <f t="shared" si="20"/>
        <v>0.01</v>
      </c>
      <c r="AE50" s="9">
        <f t="shared" si="20"/>
        <v>0.01</v>
      </c>
      <c r="AF50" s="9">
        <f t="shared" si="20"/>
        <v>0.01</v>
      </c>
      <c r="AG50" s="9">
        <f t="shared" si="20"/>
        <v>0.01</v>
      </c>
      <c r="AH50" s="9">
        <f t="shared" si="20"/>
        <v>0.01</v>
      </c>
      <c r="AI50" s="9">
        <f t="shared" si="20"/>
        <v>0.01</v>
      </c>
      <c r="AJ50" s="9">
        <f t="shared" si="20"/>
        <v>0.01</v>
      </c>
      <c r="AK50" s="9">
        <f t="shared" si="19"/>
        <v>0.01</v>
      </c>
      <c r="AL50" s="9">
        <f t="shared" si="19"/>
        <v>0.01</v>
      </c>
      <c r="AM50" s="9">
        <f t="shared" si="19"/>
        <v>0.01</v>
      </c>
      <c r="AN50" s="9">
        <f t="shared" si="19"/>
        <v>0.01</v>
      </c>
      <c r="AO50" s="9">
        <f t="shared" si="19"/>
        <v>0.01</v>
      </c>
      <c r="AP50" s="9">
        <f t="shared" si="19"/>
        <v>0.01</v>
      </c>
      <c r="AQ50" s="9">
        <f t="shared" si="19"/>
        <v>0.01</v>
      </c>
      <c r="AR50" s="9">
        <f t="shared" si="19"/>
        <v>0.01</v>
      </c>
      <c r="AS50" s="9">
        <f t="shared" si="19"/>
        <v>0.01</v>
      </c>
    </row>
    <row r="51" spans="1:45" x14ac:dyDescent="0.2">
      <c r="B51" s="7" t="s">
        <v>51</v>
      </c>
      <c r="C51" s="7">
        <v>9.4999999999999998E-3</v>
      </c>
      <c r="D51" s="7">
        <v>9.4999999999999998E-3</v>
      </c>
      <c r="E51" s="7">
        <v>9.4999999999999998E-3</v>
      </c>
      <c r="F51" s="7">
        <v>9.4999999999999998E-3</v>
      </c>
      <c r="G51" s="7">
        <v>9.4999999999999998E-3</v>
      </c>
      <c r="H51" s="7">
        <v>9.4999999999999998E-3</v>
      </c>
      <c r="I51" s="7">
        <v>9.4999999999999998E-3</v>
      </c>
      <c r="J51" s="7">
        <v>9.4999999999999998E-3</v>
      </c>
      <c r="K51" s="8">
        <v>9.4999999999999998E-3</v>
      </c>
      <c r="L51" s="8">
        <v>9.4999999999999998E-3</v>
      </c>
      <c r="M51" s="8">
        <v>9.4999999999999998E-3</v>
      </c>
      <c r="N51" s="8">
        <v>9.4999999999999998E-3</v>
      </c>
      <c r="O51" s="8">
        <v>9.4999999999999998E-3</v>
      </c>
      <c r="P51" s="9">
        <v>6.4999999999999997E-3</v>
      </c>
      <c r="Q51" s="9">
        <f t="shared" si="18"/>
        <v>6.4999999999999997E-3</v>
      </c>
      <c r="R51" s="9">
        <f t="shared" si="18"/>
        <v>6.4999999999999997E-3</v>
      </c>
      <c r="S51" s="9">
        <f t="shared" si="18"/>
        <v>6.4999999999999997E-3</v>
      </c>
      <c r="T51" s="9">
        <f t="shared" si="18"/>
        <v>6.4999999999999997E-3</v>
      </c>
      <c r="U51" s="9">
        <f t="shared" si="18"/>
        <v>6.4999999999999997E-3</v>
      </c>
      <c r="V51" s="9">
        <f t="shared" si="18"/>
        <v>6.4999999999999997E-3</v>
      </c>
      <c r="W51" s="9">
        <f t="shared" si="18"/>
        <v>6.4999999999999997E-3</v>
      </c>
      <c r="X51" s="9">
        <f t="shared" si="18"/>
        <v>6.4999999999999997E-3</v>
      </c>
      <c r="Y51" s="9">
        <f t="shared" si="18"/>
        <v>6.4999999999999997E-3</v>
      </c>
      <c r="Z51" s="9">
        <f t="shared" si="18"/>
        <v>6.4999999999999997E-3</v>
      </c>
      <c r="AA51" s="9">
        <f t="shared" si="18"/>
        <v>6.4999999999999997E-3</v>
      </c>
      <c r="AB51" s="9">
        <f t="shared" si="17"/>
        <v>6.4999999999999997E-3</v>
      </c>
      <c r="AC51" s="9">
        <f t="shared" si="20"/>
        <v>6.4999999999999997E-3</v>
      </c>
      <c r="AD51" s="9">
        <f t="shared" si="20"/>
        <v>6.4999999999999997E-3</v>
      </c>
      <c r="AE51" s="9">
        <f t="shared" si="20"/>
        <v>6.4999999999999997E-3</v>
      </c>
      <c r="AF51" s="9">
        <f t="shared" si="20"/>
        <v>6.4999999999999997E-3</v>
      </c>
      <c r="AG51" s="9">
        <f t="shared" si="20"/>
        <v>6.4999999999999997E-3</v>
      </c>
      <c r="AH51" s="9">
        <f t="shared" si="20"/>
        <v>6.4999999999999997E-3</v>
      </c>
      <c r="AI51" s="9">
        <f t="shared" si="20"/>
        <v>6.4999999999999997E-3</v>
      </c>
      <c r="AJ51" s="9">
        <f t="shared" si="20"/>
        <v>6.4999999999999997E-3</v>
      </c>
      <c r="AK51" s="9">
        <f t="shared" si="19"/>
        <v>6.4999999999999997E-3</v>
      </c>
      <c r="AL51" s="9">
        <f t="shared" si="19"/>
        <v>6.4999999999999997E-3</v>
      </c>
      <c r="AM51" s="9">
        <f t="shared" si="19"/>
        <v>6.4999999999999997E-3</v>
      </c>
      <c r="AN51" s="9">
        <v>0.01</v>
      </c>
      <c r="AO51" s="9">
        <f t="shared" si="19"/>
        <v>0.01</v>
      </c>
      <c r="AP51" s="9">
        <f t="shared" si="19"/>
        <v>0.01</v>
      </c>
      <c r="AQ51" s="9">
        <f t="shared" si="19"/>
        <v>0.01</v>
      </c>
      <c r="AR51" s="9">
        <f t="shared" si="19"/>
        <v>0.01</v>
      </c>
      <c r="AS51" s="9">
        <f t="shared" si="19"/>
        <v>0.01</v>
      </c>
    </row>
    <row r="52" spans="1:45" x14ac:dyDescent="0.2">
      <c r="B52" s="7" t="s">
        <v>52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8">
        <v>0</v>
      </c>
      <c r="L52" s="8">
        <v>0</v>
      </c>
      <c r="M52" s="8">
        <v>0</v>
      </c>
      <c r="N52" s="8">
        <v>0</v>
      </c>
      <c r="O52" s="8">
        <v>0</v>
      </c>
      <c r="P52" s="9">
        <v>0</v>
      </c>
      <c r="Q52" s="9">
        <f t="shared" si="18"/>
        <v>0</v>
      </c>
      <c r="R52" s="9">
        <f t="shared" si="18"/>
        <v>0</v>
      </c>
      <c r="S52" s="9">
        <f t="shared" si="18"/>
        <v>0</v>
      </c>
      <c r="T52" s="9">
        <f t="shared" si="18"/>
        <v>0</v>
      </c>
      <c r="U52" s="9">
        <f t="shared" si="18"/>
        <v>0</v>
      </c>
      <c r="V52" s="9">
        <f t="shared" si="18"/>
        <v>0</v>
      </c>
      <c r="W52" s="9">
        <f t="shared" si="18"/>
        <v>0</v>
      </c>
      <c r="X52" s="9">
        <f t="shared" si="18"/>
        <v>0</v>
      </c>
      <c r="Y52" s="9">
        <f t="shared" si="18"/>
        <v>0</v>
      </c>
      <c r="Z52" s="9">
        <f t="shared" si="18"/>
        <v>0</v>
      </c>
      <c r="AA52" s="9">
        <f t="shared" si="18"/>
        <v>0</v>
      </c>
      <c r="AB52" s="9">
        <f t="shared" si="17"/>
        <v>0</v>
      </c>
      <c r="AC52" s="9">
        <f t="shared" si="20"/>
        <v>0</v>
      </c>
      <c r="AD52" s="9">
        <f t="shared" si="20"/>
        <v>0</v>
      </c>
      <c r="AE52" s="9">
        <f t="shared" si="20"/>
        <v>0</v>
      </c>
      <c r="AF52" s="9">
        <f t="shared" si="20"/>
        <v>0</v>
      </c>
      <c r="AG52" s="9">
        <f t="shared" si="20"/>
        <v>0</v>
      </c>
      <c r="AH52" s="9">
        <f t="shared" si="20"/>
        <v>0</v>
      </c>
      <c r="AI52" s="9">
        <f t="shared" si="20"/>
        <v>0</v>
      </c>
      <c r="AJ52" s="9">
        <f t="shared" si="20"/>
        <v>0</v>
      </c>
      <c r="AK52" s="9">
        <f t="shared" si="19"/>
        <v>0</v>
      </c>
      <c r="AL52" s="9">
        <f t="shared" si="19"/>
        <v>0</v>
      </c>
      <c r="AM52" s="9">
        <f t="shared" si="19"/>
        <v>0</v>
      </c>
      <c r="AN52" s="9">
        <f t="shared" si="19"/>
        <v>0</v>
      </c>
      <c r="AO52" s="9">
        <f t="shared" si="19"/>
        <v>0</v>
      </c>
      <c r="AP52" s="9">
        <f t="shared" si="19"/>
        <v>0</v>
      </c>
      <c r="AQ52" s="9">
        <f t="shared" si="19"/>
        <v>0</v>
      </c>
      <c r="AR52" s="9">
        <f t="shared" si="19"/>
        <v>0</v>
      </c>
      <c r="AS52" s="9">
        <f t="shared" si="19"/>
        <v>0</v>
      </c>
    </row>
    <row r="53" spans="1:45" x14ac:dyDescent="0.2">
      <c r="B53" s="7" t="s">
        <v>53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8">
        <v>0</v>
      </c>
      <c r="L53" s="8">
        <v>0</v>
      </c>
      <c r="M53" s="8">
        <v>0</v>
      </c>
      <c r="N53" s="8">
        <v>0</v>
      </c>
      <c r="O53" s="8">
        <v>0</v>
      </c>
      <c r="P53" s="9">
        <v>0</v>
      </c>
      <c r="Q53" s="9">
        <f t="shared" si="18"/>
        <v>0</v>
      </c>
      <c r="R53" s="9">
        <f t="shared" si="18"/>
        <v>0</v>
      </c>
      <c r="S53" s="9">
        <f t="shared" si="18"/>
        <v>0</v>
      </c>
      <c r="T53" s="9">
        <f t="shared" si="18"/>
        <v>0</v>
      </c>
      <c r="U53" s="9">
        <f t="shared" si="18"/>
        <v>0</v>
      </c>
      <c r="V53" s="9">
        <f t="shared" si="18"/>
        <v>0</v>
      </c>
      <c r="W53" s="9">
        <f t="shared" si="18"/>
        <v>0</v>
      </c>
      <c r="X53" s="9">
        <f t="shared" si="18"/>
        <v>0</v>
      </c>
      <c r="Y53" s="9">
        <f t="shared" si="18"/>
        <v>0</v>
      </c>
      <c r="Z53" s="9">
        <f t="shared" si="18"/>
        <v>0</v>
      </c>
      <c r="AA53" s="9">
        <f t="shared" si="18"/>
        <v>0</v>
      </c>
      <c r="AB53" s="9">
        <f t="shared" si="17"/>
        <v>0</v>
      </c>
      <c r="AC53" s="9">
        <f t="shared" si="20"/>
        <v>0</v>
      </c>
      <c r="AD53" s="9">
        <f t="shared" si="20"/>
        <v>0</v>
      </c>
      <c r="AE53" s="9">
        <f t="shared" si="20"/>
        <v>0</v>
      </c>
      <c r="AF53" s="9">
        <f t="shared" si="20"/>
        <v>0</v>
      </c>
      <c r="AG53" s="9">
        <f t="shared" si="20"/>
        <v>0</v>
      </c>
      <c r="AH53" s="9">
        <f t="shared" si="20"/>
        <v>0</v>
      </c>
      <c r="AI53" s="9">
        <f t="shared" si="20"/>
        <v>0</v>
      </c>
      <c r="AJ53" s="9">
        <f t="shared" si="20"/>
        <v>0</v>
      </c>
      <c r="AK53" s="9">
        <f t="shared" si="19"/>
        <v>0</v>
      </c>
      <c r="AL53" s="9">
        <f t="shared" si="19"/>
        <v>0</v>
      </c>
      <c r="AM53" s="9">
        <f t="shared" si="19"/>
        <v>0</v>
      </c>
      <c r="AN53" s="9">
        <f t="shared" si="19"/>
        <v>0</v>
      </c>
      <c r="AO53" s="9">
        <f t="shared" si="19"/>
        <v>0</v>
      </c>
      <c r="AP53" s="9">
        <f t="shared" si="19"/>
        <v>0</v>
      </c>
      <c r="AQ53" s="9">
        <f t="shared" si="19"/>
        <v>0</v>
      </c>
      <c r="AR53" s="9">
        <f t="shared" si="19"/>
        <v>0</v>
      </c>
      <c r="AS53" s="9">
        <f t="shared" si="19"/>
        <v>0</v>
      </c>
    </row>
    <row r="54" spans="1:45" x14ac:dyDescent="0.2">
      <c r="B54" s="7" t="s">
        <v>54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8">
        <v>0.01</v>
      </c>
      <c r="L54" s="8">
        <f>K54</f>
        <v>0.01</v>
      </c>
      <c r="M54" s="8">
        <f t="shared" ref="M54:O55" si="21">L54</f>
        <v>0.01</v>
      </c>
      <c r="N54" s="8">
        <f t="shared" si="21"/>
        <v>0.01</v>
      </c>
      <c r="O54" s="8">
        <f t="shared" si="21"/>
        <v>0.01</v>
      </c>
      <c r="P54" s="9">
        <f>+O54</f>
        <v>0.01</v>
      </c>
      <c r="Q54" s="9">
        <f t="shared" si="18"/>
        <v>0.01</v>
      </c>
      <c r="R54" s="9">
        <f t="shared" si="18"/>
        <v>0.01</v>
      </c>
      <c r="S54" s="9">
        <f t="shared" si="18"/>
        <v>0.01</v>
      </c>
      <c r="T54" s="9">
        <f t="shared" si="18"/>
        <v>0.01</v>
      </c>
      <c r="U54" s="9">
        <f t="shared" si="18"/>
        <v>0.01</v>
      </c>
      <c r="V54" s="9">
        <f t="shared" si="18"/>
        <v>0.01</v>
      </c>
      <c r="W54" s="9">
        <f t="shared" si="18"/>
        <v>0.01</v>
      </c>
      <c r="X54" s="9">
        <f t="shared" si="18"/>
        <v>0.01</v>
      </c>
      <c r="Y54" s="9">
        <f t="shared" si="18"/>
        <v>0.01</v>
      </c>
      <c r="Z54" s="9">
        <f t="shared" si="18"/>
        <v>0.01</v>
      </c>
      <c r="AA54" s="9">
        <f t="shared" si="18"/>
        <v>0.01</v>
      </c>
      <c r="AB54" s="9">
        <f t="shared" si="17"/>
        <v>0.01</v>
      </c>
      <c r="AC54" s="9">
        <f t="shared" si="20"/>
        <v>0.01</v>
      </c>
      <c r="AD54" s="9">
        <f t="shared" si="20"/>
        <v>0.01</v>
      </c>
      <c r="AE54" s="9">
        <f t="shared" si="20"/>
        <v>0.01</v>
      </c>
      <c r="AF54" s="9">
        <f t="shared" si="20"/>
        <v>0.01</v>
      </c>
      <c r="AG54" s="9">
        <f t="shared" si="20"/>
        <v>0.01</v>
      </c>
      <c r="AH54" s="9">
        <f t="shared" si="20"/>
        <v>0.01</v>
      </c>
      <c r="AI54" s="9">
        <f t="shared" si="20"/>
        <v>0.01</v>
      </c>
      <c r="AJ54" s="9">
        <f t="shared" si="20"/>
        <v>0.01</v>
      </c>
      <c r="AK54" s="9">
        <f t="shared" si="19"/>
        <v>0.01</v>
      </c>
      <c r="AL54" s="9">
        <f t="shared" si="19"/>
        <v>0.01</v>
      </c>
      <c r="AM54" s="9">
        <f t="shared" si="19"/>
        <v>0.01</v>
      </c>
      <c r="AN54" s="9">
        <f t="shared" si="19"/>
        <v>0.01</v>
      </c>
      <c r="AO54" s="9">
        <f t="shared" si="19"/>
        <v>0.01</v>
      </c>
      <c r="AP54" s="9">
        <f t="shared" si="19"/>
        <v>0.01</v>
      </c>
      <c r="AQ54" s="9">
        <f t="shared" si="19"/>
        <v>0.01</v>
      </c>
      <c r="AR54" s="9">
        <f t="shared" si="19"/>
        <v>0.01</v>
      </c>
      <c r="AS54" s="9">
        <f t="shared" si="19"/>
        <v>0.01</v>
      </c>
    </row>
    <row r="55" spans="1:45" x14ac:dyDescent="0.2">
      <c r="B55" s="7" t="s">
        <v>55</v>
      </c>
      <c r="K55" s="8">
        <v>0.11</v>
      </c>
      <c r="L55" s="8">
        <f>K55</f>
        <v>0.11</v>
      </c>
      <c r="M55" s="8">
        <f t="shared" si="21"/>
        <v>0.11</v>
      </c>
      <c r="N55" s="8">
        <f t="shared" si="21"/>
        <v>0.11</v>
      </c>
      <c r="O55" s="8">
        <f t="shared" si="21"/>
        <v>0.11</v>
      </c>
      <c r="P55" s="9">
        <v>0.11</v>
      </c>
      <c r="Q55" s="9">
        <f t="shared" si="18"/>
        <v>0.11</v>
      </c>
      <c r="R55" s="9">
        <f t="shared" si="18"/>
        <v>0.11</v>
      </c>
      <c r="S55" s="9">
        <f t="shared" si="18"/>
        <v>0.11</v>
      </c>
      <c r="T55" s="9">
        <f t="shared" si="18"/>
        <v>0.11</v>
      </c>
      <c r="U55" s="9">
        <f t="shared" si="18"/>
        <v>0.11</v>
      </c>
      <c r="V55" s="9">
        <f t="shared" si="18"/>
        <v>0.11</v>
      </c>
      <c r="W55" s="9">
        <f t="shared" si="18"/>
        <v>0.11</v>
      </c>
      <c r="X55" s="9">
        <f t="shared" si="18"/>
        <v>0.11</v>
      </c>
      <c r="Y55" s="9">
        <f t="shared" si="18"/>
        <v>0.11</v>
      </c>
      <c r="Z55" s="9">
        <f t="shared" si="18"/>
        <v>0.11</v>
      </c>
      <c r="AA55" s="9">
        <f t="shared" si="18"/>
        <v>0.11</v>
      </c>
      <c r="AB55" s="9">
        <f t="shared" si="17"/>
        <v>0.11</v>
      </c>
      <c r="AC55" s="9">
        <f t="shared" si="20"/>
        <v>0.11</v>
      </c>
      <c r="AD55" s="9">
        <f t="shared" si="20"/>
        <v>0.11</v>
      </c>
      <c r="AE55" s="9">
        <f t="shared" si="20"/>
        <v>0.11</v>
      </c>
      <c r="AF55" s="9">
        <f t="shared" si="20"/>
        <v>0.11</v>
      </c>
      <c r="AG55" s="9">
        <f t="shared" si="20"/>
        <v>0.11</v>
      </c>
      <c r="AH55" s="9">
        <f t="shared" si="20"/>
        <v>0.11</v>
      </c>
      <c r="AI55" s="9">
        <f t="shared" si="20"/>
        <v>0.11</v>
      </c>
      <c r="AJ55" s="9">
        <f t="shared" si="20"/>
        <v>0.11</v>
      </c>
      <c r="AK55" s="9">
        <f t="shared" si="19"/>
        <v>0.11</v>
      </c>
      <c r="AL55" s="9">
        <f t="shared" si="19"/>
        <v>0.11</v>
      </c>
      <c r="AM55" s="9">
        <f t="shared" si="19"/>
        <v>0.11</v>
      </c>
      <c r="AN55" s="9">
        <f t="shared" si="19"/>
        <v>0.11</v>
      </c>
      <c r="AO55" s="9">
        <f t="shared" si="19"/>
        <v>0.11</v>
      </c>
      <c r="AP55" s="9">
        <f t="shared" si="19"/>
        <v>0.11</v>
      </c>
      <c r="AQ55" s="9">
        <f t="shared" si="19"/>
        <v>0.11</v>
      </c>
      <c r="AR55" s="9">
        <f t="shared" si="19"/>
        <v>0.11</v>
      </c>
      <c r="AS55" s="9">
        <f t="shared" si="19"/>
        <v>0.11</v>
      </c>
    </row>
    <row r="56" spans="1:45" x14ac:dyDescent="0.2">
      <c r="B56" s="7" t="s">
        <v>56</v>
      </c>
      <c r="K56" s="8">
        <v>0</v>
      </c>
      <c r="L56" s="8">
        <v>0</v>
      </c>
      <c r="M56" s="8">
        <v>0</v>
      </c>
      <c r="N56" s="8">
        <v>0</v>
      </c>
      <c r="O56" s="8">
        <v>0</v>
      </c>
      <c r="P56" s="9">
        <v>0.02</v>
      </c>
      <c r="Q56" s="9">
        <f t="shared" si="18"/>
        <v>0.02</v>
      </c>
      <c r="R56" s="9">
        <f t="shared" si="18"/>
        <v>0.02</v>
      </c>
      <c r="S56" s="9">
        <f t="shared" si="18"/>
        <v>0.02</v>
      </c>
      <c r="T56" s="9">
        <f t="shared" si="18"/>
        <v>0.02</v>
      </c>
      <c r="U56" s="9">
        <f t="shared" si="18"/>
        <v>0.02</v>
      </c>
      <c r="V56" s="9">
        <f t="shared" si="18"/>
        <v>0.02</v>
      </c>
      <c r="W56" s="9">
        <f t="shared" si="18"/>
        <v>0.02</v>
      </c>
      <c r="X56" s="9">
        <f t="shared" si="18"/>
        <v>0.02</v>
      </c>
      <c r="Y56" s="9">
        <f t="shared" si="18"/>
        <v>0.02</v>
      </c>
      <c r="Z56" s="9">
        <f t="shared" si="18"/>
        <v>0.02</v>
      </c>
      <c r="AA56" s="9">
        <f t="shared" si="18"/>
        <v>0.02</v>
      </c>
      <c r="AB56" s="9">
        <v>3.5000000000000003E-2</v>
      </c>
      <c r="AC56" s="9">
        <f t="shared" si="20"/>
        <v>3.5000000000000003E-2</v>
      </c>
      <c r="AD56" s="9">
        <f t="shared" si="20"/>
        <v>3.5000000000000003E-2</v>
      </c>
      <c r="AE56" s="9">
        <f t="shared" si="20"/>
        <v>3.5000000000000003E-2</v>
      </c>
      <c r="AF56" s="9">
        <f t="shared" si="20"/>
        <v>3.5000000000000003E-2</v>
      </c>
      <c r="AG56" s="9">
        <f t="shared" si="20"/>
        <v>3.5000000000000003E-2</v>
      </c>
      <c r="AH56" s="9">
        <f t="shared" si="20"/>
        <v>3.5000000000000003E-2</v>
      </c>
      <c r="AI56" s="9">
        <f t="shared" si="20"/>
        <v>3.5000000000000003E-2</v>
      </c>
      <c r="AJ56" s="9">
        <f t="shared" si="20"/>
        <v>3.5000000000000003E-2</v>
      </c>
      <c r="AK56" s="9">
        <f t="shared" si="19"/>
        <v>3.5000000000000003E-2</v>
      </c>
      <c r="AL56" s="9">
        <f t="shared" si="19"/>
        <v>3.5000000000000003E-2</v>
      </c>
      <c r="AM56" s="9">
        <f t="shared" si="19"/>
        <v>3.5000000000000003E-2</v>
      </c>
      <c r="AN56" s="9">
        <v>0.04</v>
      </c>
      <c r="AO56" s="9">
        <f t="shared" si="19"/>
        <v>0.04</v>
      </c>
      <c r="AP56" s="9">
        <f t="shared" si="19"/>
        <v>0.04</v>
      </c>
      <c r="AQ56" s="9">
        <f t="shared" si="19"/>
        <v>0.04</v>
      </c>
      <c r="AR56" s="9">
        <f t="shared" si="19"/>
        <v>0.04</v>
      </c>
      <c r="AS56" s="9">
        <f t="shared" si="19"/>
        <v>0.04</v>
      </c>
    </row>
    <row r="57" spans="1:45" x14ac:dyDescent="0.2">
      <c r="B57" s="7" t="s">
        <v>57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9">
        <v>0</v>
      </c>
      <c r="Q57" s="9">
        <f t="shared" si="18"/>
        <v>0</v>
      </c>
      <c r="R57" s="9">
        <f t="shared" si="18"/>
        <v>0</v>
      </c>
      <c r="S57" s="9">
        <f t="shared" si="18"/>
        <v>0</v>
      </c>
      <c r="T57" s="9">
        <f t="shared" si="18"/>
        <v>0</v>
      </c>
      <c r="U57" s="9">
        <f t="shared" si="18"/>
        <v>0</v>
      </c>
      <c r="V57" s="9">
        <f t="shared" si="18"/>
        <v>0</v>
      </c>
      <c r="W57" s="9">
        <v>1.9E-2</v>
      </c>
      <c r="X57" s="9">
        <f>+W57</f>
        <v>1.9E-2</v>
      </c>
      <c r="Y57" s="9">
        <f t="shared" si="18"/>
        <v>1.9E-2</v>
      </c>
      <c r="Z57" s="9">
        <f t="shared" si="18"/>
        <v>1.9E-2</v>
      </c>
      <c r="AA57" s="9">
        <f t="shared" si="18"/>
        <v>1.9E-2</v>
      </c>
      <c r="AB57" s="9">
        <f t="shared" si="17"/>
        <v>1.9E-2</v>
      </c>
      <c r="AC57" s="9">
        <f t="shared" si="20"/>
        <v>1.9E-2</v>
      </c>
      <c r="AD57" s="9">
        <f t="shared" si="20"/>
        <v>1.9E-2</v>
      </c>
      <c r="AE57" s="9">
        <f t="shared" si="20"/>
        <v>1.9E-2</v>
      </c>
      <c r="AF57" s="9">
        <f t="shared" si="20"/>
        <v>1.9E-2</v>
      </c>
      <c r="AG57" s="9">
        <f t="shared" si="20"/>
        <v>1.9E-2</v>
      </c>
      <c r="AH57" s="9">
        <f t="shared" si="20"/>
        <v>1.9E-2</v>
      </c>
      <c r="AI57" s="9">
        <f t="shared" si="20"/>
        <v>1.9E-2</v>
      </c>
      <c r="AJ57" s="9">
        <f t="shared" si="20"/>
        <v>1.9E-2</v>
      </c>
      <c r="AK57" s="9">
        <f t="shared" si="19"/>
        <v>1.9E-2</v>
      </c>
      <c r="AL57" s="9">
        <f t="shared" si="19"/>
        <v>1.9E-2</v>
      </c>
      <c r="AM57" s="9">
        <f t="shared" si="19"/>
        <v>1.9E-2</v>
      </c>
      <c r="AN57" s="9">
        <f t="shared" si="19"/>
        <v>1.9E-2</v>
      </c>
      <c r="AO57" s="9">
        <f t="shared" si="19"/>
        <v>1.9E-2</v>
      </c>
      <c r="AP57" s="9">
        <f t="shared" si="19"/>
        <v>1.9E-2</v>
      </c>
      <c r="AQ57" s="9">
        <f t="shared" si="19"/>
        <v>1.9E-2</v>
      </c>
      <c r="AR57" s="9">
        <f t="shared" si="19"/>
        <v>1.9E-2</v>
      </c>
      <c r="AS57" s="9">
        <f t="shared" si="19"/>
        <v>1.9E-2</v>
      </c>
    </row>
    <row r="58" spans="1:45" x14ac:dyDescent="0.2">
      <c r="B58" s="7" t="s">
        <v>58</v>
      </c>
      <c r="K58" s="8">
        <v>0.6</v>
      </c>
      <c r="L58" s="8">
        <f>K58</f>
        <v>0.6</v>
      </c>
      <c r="M58" s="8">
        <f t="shared" ref="M58:O60" si="22">L58</f>
        <v>0.6</v>
      </c>
      <c r="N58" s="8">
        <f t="shared" si="22"/>
        <v>0.6</v>
      </c>
      <c r="O58" s="8">
        <f t="shared" si="22"/>
        <v>0.6</v>
      </c>
      <c r="P58" s="9">
        <f>91.6666666666667%*0+90%</f>
        <v>0.9</v>
      </c>
      <c r="Q58" s="9">
        <f t="shared" si="18"/>
        <v>0.9</v>
      </c>
      <c r="R58" s="9">
        <f t="shared" si="18"/>
        <v>0.9</v>
      </c>
      <c r="S58" s="9">
        <f t="shared" si="18"/>
        <v>0.9</v>
      </c>
      <c r="T58" s="9">
        <f t="shared" si="18"/>
        <v>0.9</v>
      </c>
      <c r="U58" s="9">
        <f t="shared" si="18"/>
        <v>0.9</v>
      </c>
      <c r="V58" s="9">
        <f t="shared" si="18"/>
        <v>0.9</v>
      </c>
      <c r="W58" s="9">
        <f t="shared" si="18"/>
        <v>0.9</v>
      </c>
      <c r="X58" s="9">
        <f t="shared" si="18"/>
        <v>0.9</v>
      </c>
      <c r="Y58" s="9">
        <f t="shared" si="18"/>
        <v>0.9</v>
      </c>
      <c r="Z58" s="9">
        <f t="shared" si="18"/>
        <v>0.9</v>
      </c>
      <c r="AA58" s="9">
        <f t="shared" si="18"/>
        <v>0.9</v>
      </c>
      <c r="AB58" s="9">
        <f t="shared" si="17"/>
        <v>0.9</v>
      </c>
      <c r="AC58" s="9">
        <f t="shared" si="20"/>
        <v>0.9</v>
      </c>
      <c r="AD58" s="9">
        <f t="shared" si="20"/>
        <v>0.9</v>
      </c>
      <c r="AE58" s="9">
        <f t="shared" si="20"/>
        <v>0.9</v>
      </c>
      <c r="AF58" s="9">
        <f t="shared" si="20"/>
        <v>0.9</v>
      </c>
      <c r="AG58" s="9">
        <f t="shared" si="20"/>
        <v>0.9</v>
      </c>
      <c r="AH58" s="9">
        <f t="shared" si="20"/>
        <v>0.9</v>
      </c>
      <c r="AI58" s="9">
        <f t="shared" si="20"/>
        <v>0.9</v>
      </c>
      <c r="AJ58" s="9">
        <f t="shared" si="20"/>
        <v>0.9</v>
      </c>
      <c r="AK58" s="9">
        <f t="shared" si="19"/>
        <v>0.9</v>
      </c>
      <c r="AL58" s="9">
        <f t="shared" si="19"/>
        <v>0.9</v>
      </c>
      <c r="AM58" s="9">
        <f t="shared" si="19"/>
        <v>0.9</v>
      </c>
      <c r="AN58" s="9">
        <f t="shared" si="19"/>
        <v>0.9</v>
      </c>
      <c r="AO58" s="9">
        <f t="shared" si="19"/>
        <v>0.9</v>
      </c>
      <c r="AP58" s="9">
        <f t="shared" si="19"/>
        <v>0.9</v>
      </c>
      <c r="AQ58" s="9">
        <f t="shared" si="19"/>
        <v>0.9</v>
      </c>
      <c r="AR58" s="9">
        <f t="shared" si="19"/>
        <v>0.9</v>
      </c>
      <c r="AS58" s="9">
        <f t="shared" si="19"/>
        <v>0.9</v>
      </c>
    </row>
    <row r="59" spans="1:45" x14ac:dyDescent="0.2">
      <c r="B59" s="7" t="s">
        <v>59</v>
      </c>
      <c r="K59" s="8"/>
      <c r="L59" s="8"/>
      <c r="M59" s="8"/>
      <c r="N59" s="8"/>
      <c r="O59" s="8"/>
      <c r="P59" s="9">
        <f>100%-P58</f>
        <v>9.9999999999999978E-2</v>
      </c>
      <c r="Q59" s="9">
        <f t="shared" ref="Q59:AS61" si="23">100%-Q58</f>
        <v>9.9999999999999978E-2</v>
      </c>
      <c r="R59" s="9">
        <f t="shared" si="23"/>
        <v>9.9999999999999978E-2</v>
      </c>
      <c r="S59" s="9">
        <f t="shared" si="23"/>
        <v>9.9999999999999978E-2</v>
      </c>
      <c r="T59" s="9">
        <f t="shared" si="23"/>
        <v>9.9999999999999978E-2</v>
      </c>
      <c r="U59" s="9">
        <f t="shared" si="23"/>
        <v>9.9999999999999978E-2</v>
      </c>
      <c r="V59" s="9">
        <f t="shared" si="23"/>
        <v>9.9999999999999978E-2</v>
      </c>
      <c r="W59" s="9">
        <f t="shared" si="23"/>
        <v>9.9999999999999978E-2</v>
      </c>
      <c r="X59" s="9">
        <f t="shared" si="23"/>
        <v>9.9999999999999978E-2</v>
      </c>
      <c r="Y59" s="9">
        <f t="shared" si="23"/>
        <v>9.9999999999999978E-2</v>
      </c>
      <c r="Z59" s="9">
        <f t="shared" si="23"/>
        <v>9.9999999999999978E-2</v>
      </c>
      <c r="AA59" s="9">
        <f t="shared" si="23"/>
        <v>9.9999999999999978E-2</v>
      </c>
      <c r="AB59" s="9">
        <f t="shared" si="23"/>
        <v>9.9999999999999978E-2</v>
      </c>
      <c r="AC59" s="9">
        <f t="shared" si="23"/>
        <v>9.9999999999999978E-2</v>
      </c>
      <c r="AD59" s="9">
        <f t="shared" si="23"/>
        <v>9.9999999999999978E-2</v>
      </c>
      <c r="AE59" s="9">
        <f t="shared" si="23"/>
        <v>9.9999999999999978E-2</v>
      </c>
      <c r="AF59" s="9">
        <f t="shared" si="23"/>
        <v>9.9999999999999978E-2</v>
      </c>
      <c r="AG59" s="9">
        <f t="shared" si="23"/>
        <v>9.9999999999999978E-2</v>
      </c>
      <c r="AH59" s="9">
        <f t="shared" si="23"/>
        <v>9.9999999999999978E-2</v>
      </c>
      <c r="AI59" s="9">
        <f t="shared" si="23"/>
        <v>9.9999999999999978E-2</v>
      </c>
      <c r="AJ59" s="9">
        <f t="shared" si="23"/>
        <v>9.9999999999999978E-2</v>
      </c>
      <c r="AK59" s="9">
        <f t="shared" si="23"/>
        <v>9.9999999999999978E-2</v>
      </c>
      <c r="AL59" s="9">
        <f t="shared" si="23"/>
        <v>9.9999999999999978E-2</v>
      </c>
      <c r="AM59" s="9">
        <f t="shared" si="23"/>
        <v>9.9999999999999978E-2</v>
      </c>
      <c r="AN59" s="9">
        <f t="shared" si="23"/>
        <v>9.9999999999999978E-2</v>
      </c>
      <c r="AO59" s="9">
        <f t="shared" si="23"/>
        <v>9.9999999999999978E-2</v>
      </c>
      <c r="AP59" s="9">
        <f t="shared" si="23"/>
        <v>9.9999999999999978E-2</v>
      </c>
      <c r="AQ59" s="9">
        <f t="shared" si="23"/>
        <v>9.9999999999999978E-2</v>
      </c>
      <c r="AR59" s="9">
        <f t="shared" si="23"/>
        <v>9.9999999999999978E-2</v>
      </c>
      <c r="AS59" s="9">
        <f t="shared" si="23"/>
        <v>9.9999999999999978E-2</v>
      </c>
    </row>
    <row r="60" spans="1:45" x14ac:dyDescent="0.2">
      <c r="B60" s="7" t="s">
        <v>60</v>
      </c>
      <c r="K60" s="8">
        <v>0.6</v>
      </c>
      <c r="L60" s="8">
        <f>K60</f>
        <v>0.6</v>
      </c>
      <c r="M60" s="8">
        <f t="shared" si="22"/>
        <v>0.6</v>
      </c>
      <c r="N60" s="8">
        <f t="shared" si="22"/>
        <v>0.6</v>
      </c>
      <c r="O60" s="8">
        <f t="shared" si="22"/>
        <v>0.6</v>
      </c>
      <c r="P60" s="9">
        <f>P58</f>
        <v>0.9</v>
      </c>
      <c r="Q60" s="9">
        <f t="shared" si="18"/>
        <v>0.9</v>
      </c>
      <c r="R60" s="9">
        <f t="shared" si="18"/>
        <v>0.9</v>
      </c>
      <c r="S60" s="9">
        <f t="shared" si="18"/>
        <v>0.9</v>
      </c>
      <c r="T60" s="9">
        <f t="shared" si="18"/>
        <v>0.9</v>
      </c>
      <c r="U60" s="9">
        <f t="shared" si="18"/>
        <v>0.9</v>
      </c>
      <c r="V60" s="9">
        <f t="shared" si="18"/>
        <v>0.9</v>
      </c>
      <c r="W60" s="9">
        <f t="shared" si="18"/>
        <v>0.9</v>
      </c>
      <c r="X60" s="9">
        <f t="shared" si="18"/>
        <v>0.9</v>
      </c>
      <c r="Y60" s="9">
        <f t="shared" si="18"/>
        <v>0.9</v>
      </c>
      <c r="Z60" s="9">
        <f t="shared" si="18"/>
        <v>0.9</v>
      </c>
      <c r="AA60" s="9">
        <f t="shared" si="18"/>
        <v>0.9</v>
      </c>
      <c r="AB60" s="9">
        <f t="shared" si="17"/>
        <v>0.9</v>
      </c>
      <c r="AC60" s="9">
        <f t="shared" si="20"/>
        <v>0.9</v>
      </c>
      <c r="AD60" s="9">
        <f t="shared" si="20"/>
        <v>0.9</v>
      </c>
      <c r="AE60" s="9">
        <f t="shared" si="20"/>
        <v>0.9</v>
      </c>
      <c r="AF60" s="9">
        <f t="shared" si="20"/>
        <v>0.9</v>
      </c>
      <c r="AG60" s="9">
        <f t="shared" si="20"/>
        <v>0.9</v>
      </c>
      <c r="AH60" s="9">
        <f t="shared" si="20"/>
        <v>0.9</v>
      </c>
      <c r="AI60" s="9">
        <f t="shared" si="20"/>
        <v>0.9</v>
      </c>
      <c r="AJ60" s="9">
        <f t="shared" si="20"/>
        <v>0.9</v>
      </c>
      <c r="AK60" s="9">
        <f t="shared" si="19"/>
        <v>0.9</v>
      </c>
      <c r="AL60" s="9">
        <f t="shared" si="19"/>
        <v>0.9</v>
      </c>
      <c r="AM60" s="9">
        <f t="shared" si="19"/>
        <v>0.9</v>
      </c>
      <c r="AN60" s="9">
        <f t="shared" si="19"/>
        <v>0.9</v>
      </c>
      <c r="AO60" s="9">
        <f t="shared" si="19"/>
        <v>0.9</v>
      </c>
      <c r="AP60" s="9">
        <f t="shared" si="19"/>
        <v>0.9</v>
      </c>
      <c r="AQ60" s="9">
        <f t="shared" si="19"/>
        <v>0.9</v>
      </c>
      <c r="AR60" s="9">
        <f t="shared" si="19"/>
        <v>0.9</v>
      </c>
      <c r="AS60" s="9">
        <f t="shared" si="19"/>
        <v>0.9</v>
      </c>
    </row>
    <row r="61" spans="1:45" x14ac:dyDescent="0.2">
      <c r="B61" s="7" t="s">
        <v>61</v>
      </c>
      <c r="K61" s="8"/>
      <c r="L61" s="8"/>
      <c r="M61" s="8"/>
      <c r="N61" s="8"/>
      <c r="O61" s="8"/>
      <c r="P61" s="9">
        <f>100%-P60</f>
        <v>9.9999999999999978E-2</v>
      </c>
      <c r="Q61" s="9">
        <f t="shared" si="23"/>
        <v>9.9999999999999978E-2</v>
      </c>
      <c r="R61" s="9">
        <f t="shared" si="23"/>
        <v>9.9999999999999978E-2</v>
      </c>
      <c r="S61" s="9">
        <f t="shared" si="23"/>
        <v>9.9999999999999978E-2</v>
      </c>
      <c r="T61" s="9">
        <f t="shared" si="23"/>
        <v>9.9999999999999978E-2</v>
      </c>
      <c r="U61" s="9">
        <f t="shared" si="23"/>
        <v>9.9999999999999978E-2</v>
      </c>
      <c r="V61" s="9">
        <f t="shared" si="23"/>
        <v>9.9999999999999978E-2</v>
      </c>
      <c r="W61" s="9">
        <f t="shared" si="23"/>
        <v>9.9999999999999978E-2</v>
      </c>
      <c r="X61" s="9">
        <f t="shared" si="23"/>
        <v>9.9999999999999978E-2</v>
      </c>
      <c r="Y61" s="9">
        <f t="shared" si="23"/>
        <v>9.9999999999999978E-2</v>
      </c>
      <c r="Z61" s="9">
        <f t="shared" si="23"/>
        <v>9.9999999999999978E-2</v>
      </c>
      <c r="AA61" s="9">
        <f t="shared" si="23"/>
        <v>9.9999999999999978E-2</v>
      </c>
      <c r="AB61" s="9">
        <f t="shared" si="23"/>
        <v>9.9999999999999978E-2</v>
      </c>
      <c r="AC61" s="9">
        <f t="shared" si="23"/>
        <v>9.9999999999999978E-2</v>
      </c>
      <c r="AD61" s="9">
        <f t="shared" si="23"/>
        <v>9.9999999999999978E-2</v>
      </c>
      <c r="AE61" s="9">
        <f t="shared" si="23"/>
        <v>9.9999999999999978E-2</v>
      </c>
      <c r="AF61" s="9">
        <f t="shared" si="23"/>
        <v>9.9999999999999978E-2</v>
      </c>
      <c r="AG61" s="9">
        <f t="shared" si="23"/>
        <v>9.9999999999999978E-2</v>
      </c>
      <c r="AH61" s="9">
        <f t="shared" si="23"/>
        <v>9.9999999999999978E-2</v>
      </c>
      <c r="AI61" s="9">
        <f t="shared" si="23"/>
        <v>9.9999999999999978E-2</v>
      </c>
      <c r="AJ61" s="9">
        <f t="shared" si="23"/>
        <v>9.9999999999999978E-2</v>
      </c>
      <c r="AK61" s="9">
        <f t="shared" si="23"/>
        <v>9.9999999999999978E-2</v>
      </c>
      <c r="AL61" s="9">
        <f t="shared" si="23"/>
        <v>9.9999999999999978E-2</v>
      </c>
      <c r="AM61" s="9">
        <f t="shared" si="23"/>
        <v>9.9999999999999978E-2</v>
      </c>
      <c r="AN61" s="9">
        <f t="shared" si="23"/>
        <v>9.9999999999999978E-2</v>
      </c>
      <c r="AO61" s="9">
        <f t="shared" si="23"/>
        <v>9.9999999999999978E-2</v>
      </c>
      <c r="AP61" s="9">
        <f t="shared" si="23"/>
        <v>9.9999999999999978E-2</v>
      </c>
      <c r="AQ61" s="9">
        <f t="shared" si="23"/>
        <v>9.9999999999999978E-2</v>
      </c>
      <c r="AR61" s="9">
        <f t="shared" si="23"/>
        <v>9.9999999999999978E-2</v>
      </c>
      <c r="AS61" s="9">
        <f t="shared" si="23"/>
        <v>9.9999999999999978E-2</v>
      </c>
    </row>
    <row r="62" spans="1:45" x14ac:dyDescent="0.2"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</row>
    <row r="63" spans="1:45" x14ac:dyDescent="0.2">
      <c r="A63" s="10"/>
      <c r="B63" s="1" t="s">
        <v>62</v>
      </c>
      <c r="Q63" s="20"/>
      <c r="R63" s="8"/>
    </row>
    <row r="64" spans="1:45" x14ac:dyDescent="0.2">
      <c r="B64" s="7" t="s">
        <v>63</v>
      </c>
      <c r="C64" s="7">
        <v>0.57999999999999996</v>
      </c>
      <c r="D64" s="7">
        <v>0.57999999999999996</v>
      </c>
      <c r="E64" s="7">
        <v>0.57999999999999996</v>
      </c>
      <c r="F64" s="7">
        <v>0.57999999999999996</v>
      </c>
      <c r="G64" s="7">
        <v>0.57999999999999996</v>
      </c>
      <c r="H64" s="7">
        <v>0.57999999999999996</v>
      </c>
      <c r="I64" s="7">
        <v>0.57999999999999996</v>
      </c>
      <c r="J64" s="7">
        <v>0.57999999999999996</v>
      </c>
      <c r="K64" s="8">
        <v>0.59083259724283721</v>
      </c>
      <c r="L64" s="8">
        <v>0.60075806201121473</v>
      </c>
      <c r="M64" s="8">
        <v>0.61076892623644441</v>
      </c>
      <c r="N64" s="8">
        <v>0.62744361152469619</v>
      </c>
      <c r="O64" s="8">
        <v>0.65</v>
      </c>
      <c r="P64" s="9">
        <v>0.65500000000000003</v>
      </c>
      <c r="Q64" s="9">
        <v>0.66</v>
      </c>
      <c r="R64" s="9">
        <v>0.67800000000000005</v>
      </c>
      <c r="S64" s="9">
        <v>0.7</v>
      </c>
      <c r="T64" s="9">
        <f>S64+'[38]Bases Com Acu'!W145</f>
        <v>0.70675305861783677</v>
      </c>
      <c r="U64" s="9">
        <f>T64+SUM('[38]Bases Com Acu'!X145:X150)</f>
        <v>0.72955928733715991</v>
      </c>
      <c r="V64" s="9">
        <f>U64+SUM('[38]Bases Com Acu'!Y145:Y150)</f>
        <v>0.74251784126314579</v>
      </c>
      <c r="W64" s="9">
        <f>V64+SUM('[38]Bases Com Acu'!Z145:Z150)</f>
        <v>0.74920603610865677</v>
      </c>
      <c r="X64" s="9">
        <f>W64+SUM('[38]Bases Com Acu'!AA145:AA150)</f>
        <v>0.85097872214243553</v>
      </c>
      <c r="Y64" s="9">
        <f>X64+SUM('[38]Bases Com Acu'!AB145:AB150)</f>
        <v>0.89463499234864163</v>
      </c>
      <c r="Z64" s="9">
        <f>Y64+SUM('[38]Bases Com Acu'!AC145:AC150)</f>
        <v>0.93803632736908305</v>
      </c>
      <c r="AA64" s="9">
        <f>Z64+SUM('[38]Bases Com Acu'!AD145:AD150)</f>
        <v>0.98178209605489941</v>
      </c>
      <c r="AB64" s="9">
        <f>AA64+SUM('[38]Bases Com Acu'!AE145:AE150)</f>
        <v>1.0357904744573385</v>
      </c>
      <c r="AC64" s="9">
        <f>AB64+SUM('[38]Bases Com Acu'!AF145:AF150)</f>
        <v>1.0534808616744835</v>
      </c>
      <c r="AD64" s="9">
        <f>AC64+SUM('[38]Bases Com Acu'!AG145:AG150)</f>
        <v>1.0571150250325325</v>
      </c>
      <c r="AE64" s="9">
        <f>AD64+SUM('[38]Bases Com Acu'!AH145:AH150)</f>
        <v>1.0608979062015722</v>
      </c>
      <c r="AF64" s="9">
        <f>AE64+SUM('[38]Bases Com Acu'!AI145:AI150)</f>
        <v>1.064998557449492</v>
      </c>
      <c r="AG64" s="9">
        <f>AF64+SUM('[38]Bases Com Acu'!AJ145:AJ150)</f>
        <v>1.1087997670391347</v>
      </c>
      <c r="AH64" s="9">
        <f>AG64+SUM('[38]Bases Com Acu'!AK145:AK150)</f>
        <v>1.1145283618121899</v>
      </c>
      <c r="AI64" s="9">
        <f>AH64+SUM('[38]Bases Com Acu'!AL145:AL150)</f>
        <v>1.1185670256135971</v>
      </c>
      <c r="AJ64" s="9">
        <f>AI64+SUM('[38]Bases Com Acu'!AM145:AM150)</f>
        <v>1.1225369560593421</v>
      </c>
      <c r="AK64" s="9">
        <f>AJ64+SUM('[38]Bases Com Acu'!AN145:AN150)</f>
        <v>1.1265154875818575</v>
      </c>
      <c r="AL64" s="9">
        <f>AK64+SUM('[38]Bases Com Acu'!AO145:AO150)</f>
        <v>1.1304835609613475</v>
      </c>
      <c r="AM64" s="9">
        <f>AL64+SUM('[38]Bases Com Acu'!AP145:AP150)</f>
        <v>1.1344268032464715</v>
      </c>
      <c r="AN64" s="9">
        <f>AM64+SUM('[38]Bases Com Acu'!AQ145:AQ150)</f>
        <v>1.135355084509706</v>
      </c>
      <c r="AO64" s="9">
        <f>AN64+SUM('[38]Bases Com Acu'!AR145:AR150)</f>
        <v>1.1370527036774658</v>
      </c>
      <c r="AP64" s="9">
        <f>AO64+SUM('[38]Bases Com Acu'!AS145:AS150)</f>
        <v>1.1383759807896914</v>
      </c>
      <c r="AQ64" s="9">
        <f>AP64+SUM('[38]Bases Com Acu'!AT145:AT150)</f>
        <v>1.1396713910426386</v>
      </c>
      <c r="AR64" s="9">
        <f>AQ64+SUM('[38]Bases Com Acu'!AU145:AU150)</f>
        <v>1.1410865653657143</v>
      </c>
      <c r="AS64" s="9">
        <f>AR64+SUM('[38]Bases Com Acu'!AV145:AV150)</f>
        <v>1.1827784353824193</v>
      </c>
    </row>
    <row r="65" spans="1:45" x14ac:dyDescent="0.2">
      <c r="B65" s="7" t="s">
        <v>64</v>
      </c>
      <c r="K65" s="8"/>
      <c r="L65" s="8"/>
      <c r="M65" s="8"/>
      <c r="N65" s="8"/>
      <c r="O65" s="8"/>
      <c r="P65" s="9"/>
      <c r="Q65" s="9"/>
      <c r="R65" s="9"/>
      <c r="S65" s="9"/>
      <c r="T65" s="9">
        <v>0.25</v>
      </c>
      <c r="U65" s="9">
        <f>T65</f>
        <v>0.25</v>
      </c>
      <c r="V65" s="9">
        <f t="shared" ref="V65:AA65" si="24">U65</f>
        <v>0.25</v>
      </c>
      <c r="W65" s="9">
        <v>0.2</v>
      </c>
      <c r="X65" s="9">
        <v>0.25</v>
      </c>
      <c r="Y65" s="9">
        <v>0.3</v>
      </c>
      <c r="Z65" s="9">
        <f t="shared" si="24"/>
        <v>0.3</v>
      </c>
      <c r="AA65" s="9">
        <f t="shared" si="24"/>
        <v>0.3</v>
      </c>
      <c r="AB65" s="9">
        <f>AA65+0.06</f>
        <v>0.36</v>
      </c>
      <c r="AC65" s="9">
        <f>AB65+0.01</f>
        <v>0.37</v>
      </c>
      <c r="AD65" s="9">
        <f t="shared" ref="AD65:AS65" si="25">AC65+0.01</f>
        <v>0.38</v>
      </c>
      <c r="AE65" s="9">
        <f t="shared" si="25"/>
        <v>0.39</v>
      </c>
      <c r="AF65" s="9">
        <f t="shared" si="25"/>
        <v>0.4</v>
      </c>
      <c r="AG65" s="9">
        <f t="shared" si="25"/>
        <v>0.41000000000000003</v>
      </c>
      <c r="AH65" s="9">
        <f t="shared" si="25"/>
        <v>0.42000000000000004</v>
      </c>
      <c r="AI65" s="9">
        <f t="shared" si="25"/>
        <v>0.43000000000000005</v>
      </c>
      <c r="AJ65" s="9">
        <f t="shared" si="25"/>
        <v>0.44000000000000006</v>
      </c>
      <c r="AK65" s="9">
        <f t="shared" si="25"/>
        <v>0.45000000000000007</v>
      </c>
      <c r="AL65" s="9">
        <f t="shared" si="25"/>
        <v>0.46000000000000008</v>
      </c>
      <c r="AM65" s="9">
        <f t="shared" si="25"/>
        <v>0.47000000000000008</v>
      </c>
      <c r="AN65" s="9">
        <f t="shared" si="25"/>
        <v>0.48000000000000009</v>
      </c>
      <c r="AO65" s="9">
        <f t="shared" si="25"/>
        <v>0.4900000000000001</v>
      </c>
      <c r="AP65" s="9">
        <f t="shared" si="25"/>
        <v>0.50000000000000011</v>
      </c>
      <c r="AQ65" s="9">
        <f t="shared" si="25"/>
        <v>0.51000000000000012</v>
      </c>
      <c r="AR65" s="9">
        <f t="shared" si="25"/>
        <v>0.52000000000000013</v>
      </c>
      <c r="AS65" s="9">
        <f t="shared" si="25"/>
        <v>0.53000000000000014</v>
      </c>
    </row>
    <row r="66" spans="1:45" x14ac:dyDescent="0.2">
      <c r="B66" s="7" t="s">
        <v>65</v>
      </c>
      <c r="C66" s="7">
        <v>1</v>
      </c>
      <c r="D66" s="7">
        <v>1</v>
      </c>
      <c r="E66" s="7">
        <v>1</v>
      </c>
      <c r="F66" s="7">
        <v>1</v>
      </c>
      <c r="G66" s="7">
        <v>1</v>
      </c>
      <c r="H66" s="7">
        <v>1</v>
      </c>
      <c r="I66" s="7">
        <v>1</v>
      </c>
      <c r="J66" s="7">
        <v>1</v>
      </c>
      <c r="K66" s="8">
        <v>1</v>
      </c>
      <c r="L66" s="8">
        <v>1</v>
      </c>
      <c r="M66" s="8">
        <v>1</v>
      </c>
      <c r="N66" s="8">
        <v>1</v>
      </c>
      <c r="O66" s="8">
        <v>1</v>
      </c>
      <c r="P66" s="9">
        <v>1</v>
      </c>
      <c r="Q66" s="9">
        <f>P66</f>
        <v>1</v>
      </c>
      <c r="R66" s="9">
        <f t="shared" ref="R66:AS72" si="26">Q66</f>
        <v>1</v>
      </c>
      <c r="S66" s="9">
        <f t="shared" si="26"/>
        <v>1</v>
      </c>
      <c r="T66" s="9">
        <f t="shared" si="26"/>
        <v>1</v>
      </c>
      <c r="U66" s="9">
        <f t="shared" si="26"/>
        <v>1</v>
      </c>
      <c r="V66" s="9">
        <f t="shared" si="26"/>
        <v>1</v>
      </c>
      <c r="W66" s="9">
        <f t="shared" si="26"/>
        <v>1</v>
      </c>
      <c r="X66" s="9">
        <f t="shared" si="26"/>
        <v>1</v>
      </c>
      <c r="Y66" s="9">
        <f t="shared" si="26"/>
        <v>1</v>
      </c>
      <c r="Z66" s="9">
        <f t="shared" si="26"/>
        <v>1</v>
      </c>
      <c r="AA66" s="9">
        <f t="shared" si="26"/>
        <v>1</v>
      </c>
      <c r="AB66" s="9">
        <v>0</v>
      </c>
      <c r="AC66" s="9">
        <v>0</v>
      </c>
      <c r="AD66" s="9">
        <v>1</v>
      </c>
      <c r="AE66" s="9">
        <v>1</v>
      </c>
      <c r="AF66" s="9">
        <f t="shared" si="26"/>
        <v>1</v>
      </c>
      <c r="AG66" s="9">
        <f t="shared" si="26"/>
        <v>1</v>
      </c>
      <c r="AH66" s="9">
        <f t="shared" si="26"/>
        <v>1</v>
      </c>
      <c r="AI66" s="9">
        <f t="shared" si="26"/>
        <v>1</v>
      </c>
      <c r="AJ66" s="9">
        <f t="shared" si="26"/>
        <v>1</v>
      </c>
      <c r="AK66" s="9">
        <f t="shared" si="26"/>
        <v>1</v>
      </c>
      <c r="AL66" s="9">
        <f t="shared" si="26"/>
        <v>1</v>
      </c>
      <c r="AM66" s="9">
        <f t="shared" si="26"/>
        <v>1</v>
      </c>
      <c r="AN66" s="9">
        <v>0</v>
      </c>
      <c r="AO66" s="9">
        <v>0</v>
      </c>
      <c r="AP66" s="9">
        <v>1</v>
      </c>
      <c r="AQ66" s="9">
        <f t="shared" si="26"/>
        <v>1</v>
      </c>
      <c r="AR66" s="9">
        <f t="shared" si="26"/>
        <v>1</v>
      </c>
      <c r="AS66" s="9">
        <f t="shared" si="26"/>
        <v>1</v>
      </c>
    </row>
    <row r="67" spans="1:45" x14ac:dyDescent="0.2">
      <c r="B67" s="7" t="s">
        <v>66</v>
      </c>
      <c r="K67" s="8">
        <f>100%-K64</f>
        <v>0.40916740275716279</v>
      </c>
      <c r="L67" s="8">
        <f>100%-L64</f>
        <v>0.39924193798878527</v>
      </c>
      <c r="M67" s="8">
        <f>100%-M64</f>
        <v>0.38923107376355559</v>
      </c>
      <c r="N67" s="8">
        <f>100%-N64</f>
        <v>0.37255638847530381</v>
      </c>
      <c r="O67" s="8"/>
      <c r="P67" s="8">
        <v>0.15</v>
      </c>
      <c r="Q67" s="8">
        <f t="shared" ref="Q67:AA67" si="27">+P67</f>
        <v>0.15</v>
      </c>
      <c r="R67" s="8">
        <f t="shared" si="27"/>
        <v>0.15</v>
      </c>
      <c r="S67" s="8">
        <f t="shared" si="27"/>
        <v>0.15</v>
      </c>
      <c r="T67" s="8">
        <f t="shared" si="27"/>
        <v>0.15</v>
      </c>
      <c r="U67" s="8">
        <f t="shared" si="27"/>
        <v>0.15</v>
      </c>
      <c r="V67" s="8">
        <f t="shared" si="27"/>
        <v>0.15</v>
      </c>
      <c r="W67" s="8">
        <f t="shared" si="27"/>
        <v>0.15</v>
      </c>
      <c r="X67" s="8">
        <f t="shared" si="27"/>
        <v>0.15</v>
      </c>
      <c r="Y67" s="8">
        <f t="shared" si="27"/>
        <v>0.15</v>
      </c>
      <c r="Z67" s="8">
        <f t="shared" si="27"/>
        <v>0.15</v>
      </c>
      <c r="AA67" s="8">
        <f t="shared" si="27"/>
        <v>0.15</v>
      </c>
      <c r="AB67" s="8">
        <f>1-[38]Ingresos!P363</f>
        <v>0.33839299148119928</v>
      </c>
      <c r="AC67" s="8">
        <f>1-[38]Ingresos!Q363</f>
        <v>0.3214649850912128</v>
      </c>
      <c r="AD67" s="8">
        <f>1-[38]Ingresos!R363</f>
        <v>0.30626888044160727</v>
      </c>
      <c r="AE67" s="8">
        <f>1-[38]Ingresos!S363</f>
        <v>0.2893067409298804</v>
      </c>
      <c r="AF67" s="8">
        <f>1-[38]Ingresos!T363</f>
        <v>0.27839279426632602</v>
      </c>
      <c r="AG67" s="8">
        <f>1-[38]Ingresos!U363</f>
        <v>0.26341101549734902</v>
      </c>
      <c r="AH67" s="8">
        <f>1-[38]Ingresos!V363</f>
        <v>0.24783236287560129</v>
      </c>
      <c r="AI67" s="8">
        <f>1-[38]Ingresos!W363</f>
        <v>0.23201471567024512</v>
      </c>
      <c r="AJ67" s="8">
        <f>1-[38]Ingresos!X363</f>
        <v>0.21834812702107598</v>
      </c>
      <c r="AK67" s="8">
        <f>1-[38]Ingresos!Y363</f>
        <v>0.20236782306172296</v>
      </c>
      <c r="AL67" s="8">
        <f>1-[38]Ingresos!Z363</f>
        <v>0.18579495033617277</v>
      </c>
      <c r="AM67" s="8">
        <f>1-[38]Ingresos!AA363</f>
        <v>0.17202651418423875</v>
      </c>
      <c r="AN67" s="8">
        <f>1-[38]Ingresos!AB363</f>
        <v>0.13036449102351455</v>
      </c>
      <c r="AO67" s="8">
        <f>1-[38]Ingresos!AC363</f>
        <v>0.10098210770888771</v>
      </c>
      <c r="AP67" s="8">
        <f>1-[38]Ingresos!AD363</f>
        <v>7.1959041332340989E-2</v>
      </c>
      <c r="AQ67" s="8">
        <f>1-[38]Ingresos!AE363-0.1</f>
        <v>-5.5594851734950074E-2</v>
      </c>
      <c r="AR67" s="8">
        <f>1-[38]Ingresos!AF363-0.1</f>
        <v>-8.4644953455722677E-2</v>
      </c>
      <c r="AS67" s="8">
        <f>1-[38]Ingresos!AG363</f>
        <v>-5.3700751084027054E-3</v>
      </c>
    </row>
    <row r="68" spans="1:45" x14ac:dyDescent="0.2">
      <c r="B68" s="7" t="s">
        <v>67</v>
      </c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21">
        <f>200000000*0</f>
        <v>0</v>
      </c>
      <c r="Y68" s="21">
        <v>200000000</v>
      </c>
      <c r="Z68" s="21">
        <v>300000000</v>
      </c>
      <c r="AA68" s="21">
        <v>600000000</v>
      </c>
      <c r="AB68" s="21">
        <v>300000000</v>
      </c>
      <c r="AC68" s="21">
        <v>300000000</v>
      </c>
      <c r="AD68" s="21">
        <v>300000000</v>
      </c>
      <c r="AE68" s="21">
        <v>300000000</v>
      </c>
      <c r="AF68" s="21">
        <v>300000000</v>
      </c>
      <c r="AG68" s="21">
        <v>300000000</v>
      </c>
      <c r="AH68" s="21">
        <v>300000000</v>
      </c>
      <c r="AI68" s="21">
        <v>300000000</v>
      </c>
      <c r="AJ68" s="21"/>
      <c r="AK68" s="21"/>
      <c r="AL68" s="21"/>
      <c r="AM68" s="21"/>
      <c r="AN68" s="22"/>
      <c r="AO68" s="22"/>
      <c r="AP68" s="22"/>
      <c r="AQ68" s="22"/>
      <c r="AR68" s="22"/>
      <c r="AS68" s="22"/>
    </row>
    <row r="69" spans="1:45" x14ac:dyDescent="0.2">
      <c r="B69" s="7" t="s">
        <v>68</v>
      </c>
      <c r="K69" s="8"/>
      <c r="L69" s="8"/>
      <c r="M69" s="8"/>
      <c r="N69" s="8"/>
      <c r="O69" s="8"/>
      <c r="P69" s="8">
        <v>0.55579999999999996</v>
      </c>
      <c r="Q69" s="8">
        <v>0.55579999999999996</v>
      </c>
      <c r="R69" s="8">
        <v>0.55579999999999996</v>
      </c>
      <c r="S69" s="8">
        <v>0.55579999999999996</v>
      </c>
      <c r="T69" s="8">
        <v>0.55579999999999996</v>
      </c>
      <c r="U69" s="8">
        <v>0.55579999999999996</v>
      </c>
      <c r="V69" s="8">
        <v>0.55579999999999996</v>
      </c>
      <c r="W69" s="8">
        <v>0.55579999999999996</v>
      </c>
      <c r="X69" s="8">
        <v>0.55579999999999996</v>
      </c>
      <c r="Y69" s="8">
        <v>0.55579999999999996</v>
      </c>
      <c r="Z69" s="8">
        <v>0.55579999999999996</v>
      </c>
      <c r="AA69" s="8">
        <v>0.55579999999999996</v>
      </c>
      <c r="AB69" s="8">
        <v>0.55579999999999996</v>
      </c>
      <c r="AC69" s="8">
        <v>0.55579999999999996</v>
      </c>
      <c r="AD69" s="8">
        <v>0.55579999999999996</v>
      </c>
      <c r="AE69" s="8">
        <v>0.55579999999999996</v>
      </c>
      <c r="AF69" s="8">
        <v>0.55579999999999996</v>
      </c>
      <c r="AG69" s="8">
        <v>0.55579999999999996</v>
      </c>
      <c r="AH69" s="8">
        <v>0.55579999999999996</v>
      </c>
      <c r="AI69" s="8">
        <v>0.55579999999999996</v>
      </c>
      <c r="AJ69" s="8">
        <v>0.55579999999999996</v>
      </c>
      <c r="AK69" s="8">
        <v>0.55579999999999996</v>
      </c>
      <c r="AL69" s="8">
        <v>0.55579999999999996</v>
      </c>
      <c r="AM69" s="8">
        <v>0.55579999999999996</v>
      </c>
      <c r="AN69" s="8">
        <v>0.55579999999999996</v>
      </c>
      <c r="AO69" s="8">
        <v>0.55579999999999996</v>
      </c>
      <c r="AP69" s="8">
        <v>0.55579999999999996</v>
      </c>
      <c r="AQ69" s="8">
        <v>0.55579999999999996</v>
      </c>
      <c r="AR69" s="8">
        <v>0.55579999999999996</v>
      </c>
      <c r="AS69" s="8">
        <v>0.55579999999999996</v>
      </c>
    </row>
    <row r="70" spans="1:45" x14ac:dyDescent="0.2">
      <c r="B70" s="7" t="s">
        <v>69</v>
      </c>
      <c r="K70" s="8"/>
      <c r="L70" s="8"/>
      <c r="M70" s="8"/>
      <c r="N70" s="8"/>
      <c r="O70" s="8"/>
      <c r="P70" s="8">
        <f>1-P69</f>
        <v>0.44420000000000004</v>
      </c>
      <c r="Q70" s="8">
        <f t="shared" ref="Q70:AS70" si="28">1-Q69</f>
        <v>0.44420000000000004</v>
      </c>
      <c r="R70" s="8">
        <f t="shared" si="28"/>
        <v>0.44420000000000004</v>
      </c>
      <c r="S70" s="8">
        <f t="shared" si="28"/>
        <v>0.44420000000000004</v>
      </c>
      <c r="T70" s="8">
        <f t="shared" si="28"/>
        <v>0.44420000000000004</v>
      </c>
      <c r="U70" s="8">
        <f t="shared" si="28"/>
        <v>0.44420000000000004</v>
      </c>
      <c r="V70" s="8">
        <f t="shared" si="28"/>
        <v>0.44420000000000004</v>
      </c>
      <c r="W70" s="8">
        <f t="shared" si="28"/>
        <v>0.44420000000000004</v>
      </c>
      <c r="X70" s="8">
        <f t="shared" si="28"/>
        <v>0.44420000000000004</v>
      </c>
      <c r="Y70" s="8">
        <f t="shared" si="28"/>
        <v>0.44420000000000004</v>
      </c>
      <c r="Z70" s="8">
        <f t="shared" si="28"/>
        <v>0.44420000000000004</v>
      </c>
      <c r="AA70" s="8">
        <f t="shared" si="28"/>
        <v>0.44420000000000004</v>
      </c>
      <c r="AB70" s="8">
        <f t="shared" si="28"/>
        <v>0.44420000000000004</v>
      </c>
      <c r="AC70" s="8">
        <f t="shared" si="28"/>
        <v>0.44420000000000004</v>
      </c>
      <c r="AD70" s="8">
        <f t="shared" si="28"/>
        <v>0.44420000000000004</v>
      </c>
      <c r="AE70" s="8">
        <f t="shared" si="28"/>
        <v>0.44420000000000004</v>
      </c>
      <c r="AF70" s="8">
        <f t="shared" si="28"/>
        <v>0.44420000000000004</v>
      </c>
      <c r="AG70" s="8">
        <f t="shared" si="28"/>
        <v>0.44420000000000004</v>
      </c>
      <c r="AH70" s="8">
        <f t="shared" si="28"/>
        <v>0.44420000000000004</v>
      </c>
      <c r="AI70" s="8">
        <f t="shared" si="28"/>
        <v>0.44420000000000004</v>
      </c>
      <c r="AJ70" s="8">
        <f t="shared" si="28"/>
        <v>0.44420000000000004</v>
      </c>
      <c r="AK70" s="8">
        <f t="shared" si="28"/>
        <v>0.44420000000000004</v>
      </c>
      <c r="AL70" s="8">
        <f t="shared" si="28"/>
        <v>0.44420000000000004</v>
      </c>
      <c r="AM70" s="8">
        <f t="shared" si="28"/>
        <v>0.44420000000000004</v>
      </c>
      <c r="AN70" s="8">
        <f t="shared" si="28"/>
        <v>0.44420000000000004</v>
      </c>
      <c r="AO70" s="8">
        <f t="shared" si="28"/>
        <v>0.44420000000000004</v>
      </c>
      <c r="AP70" s="8">
        <f t="shared" si="28"/>
        <v>0.44420000000000004</v>
      </c>
      <c r="AQ70" s="8">
        <f t="shared" si="28"/>
        <v>0.44420000000000004</v>
      </c>
      <c r="AR70" s="8">
        <f t="shared" si="28"/>
        <v>0.44420000000000004</v>
      </c>
      <c r="AS70" s="8">
        <f t="shared" si="28"/>
        <v>0.44420000000000004</v>
      </c>
    </row>
    <row r="71" spans="1:45" x14ac:dyDescent="0.2">
      <c r="B71" s="7" t="s">
        <v>70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9">
        <v>0</v>
      </c>
      <c r="Q71" s="9">
        <f>P71</f>
        <v>0</v>
      </c>
      <c r="R71" s="9">
        <f>Q71</f>
        <v>0</v>
      </c>
      <c r="S71" s="9">
        <f t="shared" si="26"/>
        <v>0</v>
      </c>
      <c r="T71" s="9">
        <f t="shared" si="26"/>
        <v>0</v>
      </c>
      <c r="U71" s="9">
        <f t="shared" si="26"/>
        <v>0</v>
      </c>
      <c r="V71" s="9">
        <f t="shared" si="26"/>
        <v>0</v>
      </c>
      <c r="W71" s="9">
        <f t="shared" si="26"/>
        <v>0</v>
      </c>
      <c r="X71" s="9">
        <v>1.4999999999999999E-2</v>
      </c>
      <c r="Y71" s="9">
        <f t="shared" si="26"/>
        <v>1.4999999999999999E-2</v>
      </c>
      <c r="Z71" s="9">
        <f t="shared" si="26"/>
        <v>1.4999999999999999E-2</v>
      </c>
      <c r="AA71" s="9">
        <f t="shared" si="26"/>
        <v>1.4999999999999999E-2</v>
      </c>
      <c r="AB71" s="9">
        <f t="shared" si="26"/>
        <v>1.4999999999999999E-2</v>
      </c>
      <c r="AC71" s="9">
        <f t="shared" si="26"/>
        <v>1.4999999999999999E-2</v>
      </c>
      <c r="AD71" s="9">
        <f t="shared" si="26"/>
        <v>1.4999999999999999E-2</v>
      </c>
      <c r="AE71" s="9">
        <f t="shared" si="26"/>
        <v>1.4999999999999999E-2</v>
      </c>
      <c r="AF71" s="9">
        <f t="shared" si="26"/>
        <v>1.4999999999999999E-2</v>
      </c>
      <c r="AG71" s="9">
        <f t="shared" si="26"/>
        <v>1.4999999999999999E-2</v>
      </c>
      <c r="AH71" s="9">
        <f t="shared" si="26"/>
        <v>1.4999999999999999E-2</v>
      </c>
      <c r="AI71" s="9">
        <f t="shared" si="26"/>
        <v>1.4999999999999999E-2</v>
      </c>
      <c r="AJ71" s="9">
        <f t="shared" si="26"/>
        <v>1.4999999999999999E-2</v>
      </c>
      <c r="AK71" s="9">
        <f t="shared" si="26"/>
        <v>1.4999999999999999E-2</v>
      </c>
      <c r="AL71" s="9">
        <f t="shared" si="26"/>
        <v>1.4999999999999999E-2</v>
      </c>
      <c r="AM71" s="9">
        <f t="shared" si="26"/>
        <v>1.4999999999999999E-2</v>
      </c>
      <c r="AN71" s="9">
        <f t="shared" si="26"/>
        <v>1.4999999999999999E-2</v>
      </c>
      <c r="AO71" s="9">
        <f t="shared" si="26"/>
        <v>1.4999999999999999E-2</v>
      </c>
      <c r="AP71" s="9">
        <f t="shared" si="26"/>
        <v>1.4999999999999999E-2</v>
      </c>
      <c r="AQ71" s="9">
        <f t="shared" si="26"/>
        <v>1.4999999999999999E-2</v>
      </c>
      <c r="AR71" s="9">
        <f t="shared" si="26"/>
        <v>1.4999999999999999E-2</v>
      </c>
      <c r="AS71" s="9">
        <f t="shared" si="26"/>
        <v>1.4999999999999999E-2</v>
      </c>
    </row>
    <row r="72" spans="1:45" x14ac:dyDescent="0.2">
      <c r="B72" s="7" t="s">
        <v>71</v>
      </c>
      <c r="C72" s="7">
        <v>1.2E-2</v>
      </c>
      <c r="D72" s="7">
        <f t="shared" ref="D72:O72" si="29">C72</f>
        <v>1.2E-2</v>
      </c>
      <c r="E72" s="7">
        <f t="shared" si="29"/>
        <v>1.2E-2</v>
      </c>
      <c r="F72" s="7">
        <f t="shared" si="29"/>
        <v>1.2E-2</v>
      </c>
      <c r="G72" s="7">
        <f t="shared" si="29"/>
        <v>1.2E-2</v>
      </c>
      <c r="H72" s="7">
        <f t="shared" si="29"/>
        <v>1.2E-2</v>
      </c>
      <c r="I72" s="7">
        <f t="shared" si="29"/>
        <v>1.2E-2</v>
      </c>
      <c r="J72" s="7">
        <f t="shared" si="29"/>
        <v>1.2E-2</v>
      </c>
      <c r="K72" s="8">
        <f t="shared" si="29"/>
        <v>1.2E-2</v>
      </c>
      <c r="L72" s="8">
        <f t="shared" si="29"/>
        <v>1.2E-2</v>
      </c>
      <c r="M72" s="8">
        <f t="shared" si="29"/>
        <v>1.2E-2</v>
      </c>
      <c r="N72" s="8">
        <f t="shared" si="29"/>
        <v>1.2E-2</v>
      </c>
      <c r="O72" s="8">
        <f t="shared" si="29"/>
        <v>1.2E-2</v>
      </c>
      <c r="P72" s="9">
        <v>1.2999999999999999E-2</v>
      </c>
      <c r="Q72" s="9">
        <f>P72</f>
        <v>1.2999999999999999E-2</v>
      </c>
      <c r="R72" s="9">
        <f>Q72</f>
        <v>1.2999999999999999E-2</v>
      </c>
      <c r="S72" s="9">
        <f t="shared" si="26"/>
        <v>1.2999999999999999E-2</v>
      </c>
      <c r="T72" s="9">
        <f t="shared" si="26"/>
        <v>1.2999999999999999E-2</v>
      </c>
      <c r="U72" s="9">
        <f t="shared" si="26"/>
        <v>1.2999999999999999E-2</v>
      </c>
      <c r="V72" s="9">
        <f t="shared" si="26"/>
        <v>1.2999999999999999E-2</v>
      </c>
      <c r="W72" s="9">
        <f t="shared" si="26"/>
        <v>1.2999999999999999E-2</v>
      </c>
      <c r="X72" s="9">
        <f t="shared" si="26"/>
        <v>1.2999999999999999E-2</v>
      </c>
      <c r="Y72" s="9">
        <f t="shared" si="26"/>
        <v>1.2999999999999999E-2</v>
      </c>
      <c r="Z72" s="9">
        <f t="shared" si="26"/>
        <v>1.2999999999999999E-2</v>
      </c>
      <c r="AA72" s="9">
        <f t="shared" si="26"/>
        <v>1.2999999999999999E-2</v>
      </c>
      <c r="AB72" s="9">
        <f t="shared" si="26"/>
        <v>1.2999999999999999E-2</v>
      </c>
      <c r="AC72" s="9">
        <f t="shared" si="26"/>
        <v>1.2999999999999999E-2</v>
      </c>
      <c r="AD72" s="9">
        <f t="shared" si="26"/>
        <v>1.2999999999999999E-2</v>
      </c>
      <c r="AE72" s="9">
        <f t="shared" si="26"/>
        <v>1.2999999999999999E-2</v>
      </c>
      <c r="AF72" s="9">
        <f t="shared" si="26"/>
        <v>1.2999999999999999E-2</v>
      </c>
      <c r="AG72" s="9">
        <f t="shared" si="26"/>
        <v>1.2999999999999999E-2</v>
      </c>
      <c r="AH72" s="9">
        <f t="shared" si="26"/>
        <v>1.2999999999999999E-2</v>
      </c>
      <c r="AI72" s="9">
        <f t="shared" si="26"/>
        <v>1.2999999999999999E-2</v>
      </c>
      <c r="AJ72" s="9">
        <f t="shared" si="26"/>
        <v>1.2999999999999999E-2</v>
      </c>
      <c r="AK72" s="9">
        <f t="shared" si="26"/>
        <v>1.2999999999999999E-2</v>
      </c>
      <c r="AL72" s="9">
        <f t="shared" si="26"/>
        <v>1.2999999999999999E-2</v>
      </c>
      <c r="AM72" s="9">
        <f t="shared" si="26"/>
        <v>1.2999999999999999E-2</v>
      </c>
      <c r="AN72" s="9">
        <f t="shared" si="26"/>
        <v>1.2999999999999999E-2</v>
      </c>
      <c r="AO72" s="9">
        <f t="shared" si="26"/>
        <v>1.2999999999999999E-2</v>
      </c>
      <c r="AP72" s="9">
        <f t="shared" si="26"/>
        <v>1.2999999999999999E-2</v>
      </c>
      <c r="AQ72" s="9">
        <f t="shared" si="26"/>
        <v>1.2999999999999999E-2</v>
      </c>
      <c r="AR72" s="9">
        <f t="shared" si="26"/>
        <v>1.2999999999999999E-2</v>
      </c>
      <c r="AS72" s="9">
        <f t="shared" si="26"/>
        <v>1.2999999999999999E-2</v>
      </c>
    </row>
    <row r="73" spans="1:45" x14ac:dyDescent="0.2">
      <c r="B73" s="7" t="s">
        <v>72</v>
      </c>
      <c r="C73" s="7">
        <v>0.69130000000000003</v>
      </c>
      <c r="D73" s="7">
        <v>0.69130000000000003</v>
      </c>
      <c r="E73" s="7">
        <v>0.69130000000000003</v>
      </c>
      <c r="F73" s="7">
        <v>0.69130000000000003</v>
      </c>
      <c r="G73" s="7">
        <v>0.69130000000000003</v>
      </c>
      <c r="H73" s="7">
        <v>0.69130000000000003</v>
      </c>
      <c r="I73" s="7">
        <v>0.69130000000000003</v>
      </c>
      <c r="J73" s="7">
        <v>0.69130000000000003</v>
      </c>
      <c r="K73" s="8">
        <v>0.69130000000000003</v>
      </c>
      <c r="L73" s="8">
        <v>0.69130000000000003</v>
      </c>
      <c r="M73" s="8">
        <v>0.69130000000000003</v>
      </c>
      <c r="N73" s="8">
        <v>0.69130000000000003</v>
      </c>
      <c r="O73" s="8"/>
      <c r="P73" s="9"/>
      <c r="Q73" s="9"/>
      <c r="R73" s="9"/>
      <c r="S73" s="9"/>
      <c r="T73" s="9"/>
      <c r="U73" s="9"/>
      <c r="V73" s="9"/>
      <c r="W73" s="9"/>
      <c r="X73" s="9">
        <v>0.6</v>
      </c>
      <c r="Y73" s="9">
        <v>0.6</v>
      </c>
      <c r="Z73" s="9">
        <v>0.6</v>
      </c>
      <c r="AA73" s="9">
        <v>0.6</v>
      </c>
      <c r="AB73" s="9">
        <v>0.6</v>
      </c>
      <c r="AC73" s="9">
        <v>0.6</v>
      </c>
      <c r="AD73" s="9">
        <v>0.6</v>
      </c>
      <c r="AE73" s="9">
        <v>0.6</v>
      </c>
      <c r="AF73" s="9">
        <v>0.6</v>
      </c>
      <c r="AG73" s="9">
        <v>0.6</v>
      </c>
      <c r="AH73" s="9">
        <v>0.6</v>
      </c>
      <c r="AI73" s="9">
        <v>0.6</v>
      </c>
      <c r="AJ73" s="9">
        <v>0.6</v>
      </c>
      <c r="AK73" s="9">
        <v>0.6</v>
      </c>
      <c r="AL73" s="9">
        <v>0.6</v>
      </c>
      <c r="AM73" s="9">
        <v>0.6</v>
      </c>
      <c r="AN73" s="9">
        <v>0.6</v>
      </c>
      <c r="AO73" s="9">
        <v>0.6</v>
      </c>
      <c r="AP73" s="9">
        <v>0.6</v>
      </c>
      <c r="AQ73" s="9">
        <v>0.6</v>
      </c>
      <c r="AR73" s="9">
        <v>0.6</v>
      </c>
      <c r="AS73" s="9">
        <v>0.6</v>
      </c>
    </row>
    <row r="74" spans="1:45" hidden="1" x14ac:dyDescent="0.2">
      <c r="C74" s="7">
        <v>0.30869999999999997</v>
      </c>
      <c r="D74" s="7">
        <f t="shared" ref="D74:N74" si="30">IF(D73=0,0,(1-D73))</f>
        <v>0.30869999999999997</v>
      </c>
      <c r="E74" s="7">
        <f t="shared" si="30"/>
        <v>0.30869999999999997</v>
      </c>
      <c r="F74" s="7">
        <f t="shared" si="30"/>
        <v>0.30869999999999997</v>
      </c>
      <c r="G74" s="7">
        <f t="shared" si="30"/>
        <v>0.30869999999999997</v>
      </c>
      <c r="H74" s="7">
        <f t="shared" si="30"/>
        <v>0.30869999999999997</v>
      </c>
      <c r="I74" s="7">
        <f t="shared" si="30"/>
        <v>0.30869999999999997</v>
      </c>
      <c r="J74" s="7">
        <f t="shared" si="30"/>
        <v>0.30869999999999997</v>
      </c>
      <c r="K74" s="8">
        <f t="shared" si="30"/>
        <v>0.30869999999999997</v>
      </c>
      <c r="L74" s="8">
        <f t="shared" si="30"/>
        <v>0.30869999999999997</v>
      </c>
      <c r="M74" s="8">
        <f t="shared" si="30"/>
        <v>0.30869999999999997</v>
      </c>
      <c r="N74" s="8">
        <f t="shared" si="30"/>
        <v>0.30869999999999997</v>
      </c>
      <c r="O74" s="8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idden="1" x14ac:dyDescent="0.2">
      <c r="C75" s="7">
        <v>0.7651</v>
      </c>
      <c r="D75" s="7">
        <v>0.7651</v>
      </c>
      <c r="E75" s="7">
        <v>0.7651</v>
      </c>
      <c r="F75" s="7">
        <v>0.7651</v>
      </c>
      <c r="G75" s="7">
        <v>0.7651</v>
      </c>
      <c r="H75" s="7">
        <v>0.7651</v>
      </c>
      <c r="I75" s="7">
        <v>0.7651</v>
      </c>
      <c r="J75" s="7">
        <v>0.7651</v>
      </c>
      <c r="K75" s="8">
        <v>0.7651</v>
      </c>
      <c r="L75" s="8">
        <v>0.7651</v>
      </c>
      <c r="M75" s="8">
        <v>0.7651</v>
      </c>
      <c r="N75" s="8">
        <v>0.7651</v>
      </c>
      <c r="O75" s="8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idden="1" x14ac:dyDescent="0.2">
      <c r="C76" s="7">
        <v>0.2349</v>
      </c>
      <c r="D76" s="7">
        <f t="shared" ref="D76:N76" si="31">IF(D75=0,0,(1-D75))</f>
        <v>0.2349</v>
      </c>
      <c r="E76" s="7">
        <f t="shared" si="31"/>
        <v>0.2349</v>
      </c>
      <c r="F76" s="7">
        <f t="shared" si="31"/>
        <v>0.2349</v>
      </c>
      <c r="G76" s="7">
        <f t="shared" si="31"/>
        <v>0.2349</v>
      </c>
      <c r="H76" s="7">
        <f t="shared" si="31"/>
        <v>0.2349</v>
      </c>
      <c r="I76" s="7">
        <f t="shared" si="31"/>
        <v>0.2349</v>
      </c>
      <c r="J76" s="7">
        <f t="shared" si="31"/>
        <v>0.2349</v>
      </c>
      <c r="K76" s="8">
        <f t="shared" si="31"/>
        <v>0.2349</v>
      </c>
      <c r="L76" s="8">
        <f t="shared" si="31"/>
        <v>0.2349</v>
      </c>
      <c r="M76" s="8">
        <f t="shared" si="31"/>
        <v>0.2349</v>
      </c>
      <c r="N76" s="8">
        <f t="shared" si="31"/>
        <v>0.2349</v>
      </c>
      <c r="O76" s="8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idden="1" x14ac:dyDescent="0.2"/>
    <row r="79" spans="1:45" hidden="1" x14ac:dyDescent="0.2">
      <c r="A79" s="10"/>
      <c r="B79" s="1" t="s">
        <v>73</v>
      </c>
    </row>
    <row r="80" spans="1:45" hidden="1" x14ac:dyDescent="0.2">
      <c r="B80" s="1" t="s">
        <v>74</v>
      </c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</row>
    <row r="81" spans="2:45" hidden="1" x14ac:dyDescent="0.2">
      <c r="B81" s="7" t="s">
        <v>75</v>
      </c>
      <c r="K81" s="8">
        <v>4.1700000000000001E-2</v>
      </c>
      <c r="L81" s="8">
        <f>K81</f>
        <v>4.1700000000000001E-2</v>
      </c>
      <c r="M81" s="8">
        <f t="shared" ref="M81:AB92" si="32">L81</f>
        <v>4.1700000000000001E-2</v>
      </c>
      <c r="N81" s="8">
        <f t="shared" si="32"/>
        <v>4.1700000000000001E-2</v>
      </c>
      <c r="O81" s="8">
        <f t="shared" si="32"/>
        <v>4.1700000000000001E-2</v>
      </c>
      <c r="P81" s="9">
        <v>4.1700000000000001E-2</v>
      </c>
      <c r="Q81" s="9">
        <f t="shared" si="32"/>
        <v>4.1700000000000001E-2</v>
      </c>
      <c r="R81" s="9">
        <f t="shared" si="32"/>
        <v>4.1700000000000001E-2</v>
      </c>
      <c r="S81" s="9">
        <f t="shared" si="32"/>
        <v>4.1700000000000001E-2</v>
      </c>
      <c r="T81" s="9">
        <f t="shared" si="32"/>
        <v>4.1700000000000001E-2</v>
      </c>
      <c r="U81" s="9">
        <f t="shared" si="32"/>
        <v>4.1700000000000001E-2</v>
      </c>
      <c r="V81" s="9">
        <f t="shared" si="32"/>
        <v>4.1700000000000001E-2</v>
      </c>
      <c r="W81" s="9">
        <f t="shared" si="32"/>
        <v>4.1700000000000001E-2</v>
      </c>
      <c r="X81" s="9">
        <f t="shared" si="32"/>
        <v>4.1700000000000001E-2</v>
      </c>
      <c r="Y81" s="9">
        <f t="shared" si="32"/>
        <v>4.1700000000000001E-2</v>
      </c>
      <c r="Z81" s="9">
        <f t="shared" si="32"/>
        <v>4.1700000000000001E-2</v>
      </c>
      <c r="AA81" s="9">
        <f t="shared" si="32"/>
        <v>4.1700000000000001E-2</v>
      </c>
      <c r="AB81" s="9">
        <f t="shared" si="32"/>
        <v>4.1700000000000001E-2</v>
      </c>
      <c r="AC81" s="9">
        <f t="shared" ref="AC81:AR92" si="33">AB81</f>
        <v>4.1700000000000001E-2</v>
      </c>
      <c r="AD81" s="9">
        <f t="shared" si="33"/>
        <v>4.1700000000000001E-2</v>
      </c>
      <c r="AE81" s="9">
        <f t="shared" si="33"/>
        <v>4.1700000000000001E-2</v>
      </c>
      <c r="AF81" s="9">
        <f t="shared" si="33"/>
        <v>4.1700000000000001E-2</v>
      </c>
      <c r="AG81" s="9">
        <f t="shared" si="33"/>
        <v>4.1700000000000001E-2</v>
      </c>
      <c r="AH81" s="9">
        <f t="shared" si="33"/>
        <v>4.1700000000000001E-2</v>
      </c>
      <c r="AI81" s="9">
        <f t="shared" si="33"/>
        <v>4.1700000000000001E-2</v>
      </c>
      <c r="AJ81" s="9">
        <f t="shared" si="33"/>
        <v>4.1700000000000001E-2</v>
      </c>
      <c r="AK81" s="9">
        <f t="shared" si="33"/>
        <v>4.1700000000000001E-2</v>
      </c>
      <c r="AL81" s="9">
        <f t="shared" si="33"/>
        <v>4.1700000000000001E-2</v>
      </c>
      <c r="AM81" s="9">
        <f t="shared" si="33"/>
        <v>4.1700000000000001E-2</v>
      </c>
      <c r="AN81" s="9">
        <f t="shared" si="33"/>
        <v>4.1700000000000001E-2</v>
      </c>
      <c r="AO81" s="9">
        <f t="shared" si="33"/>
        <v>4.1700000000000001E-2</v>
      </c>
      <c r="AP81" s="9">
        <f t="shared" si="33"/>
        <v>4.1700000000000001E-2</v>
      </c>
      <c r="AQ81" s="9">
        <f t="shared" si="33"/>
        <v>4.1700000000000001E-2</v>
      </c>
      <c r="AR81" s="9">
        <f t="shared" si="33"/>
        <v>4.1700000000000001E-2</v>
      </c>
      <c r="AS81" s="9">
        <f t="shared" ref="AS81:AS88" si="34">AR81</f>
        <v>4.1700000000000001E-2</v>
      </c>
    </row>
    <row r="82" spans="2:45" hidden="1" x14ac:dyDescent="0.2">
      <c r="B82" s="7" t="s">
        <v>76</v>
      </c>
      <c r="K82" s="8">
        <v>8.3299999999999999E-2</v>
      </c>
      <c r="L82" s="8">
        <f t="shared" ref="L82:AA94" si="35">K82</f>
        <v>8.3299999999999999E-2</v>
      </c>
      <c r="M82" s="8">
        <f t="shared" si="35"/>
        <v>8.3299999999999999E-2</v>
      </c>
      <c r="N82" s="8">
        <f t="shared" si="35"/>
        <v>8.3299999999999999E-2</v>
      </c>
      <c r="O82" s="8">
        <f t="shared" si="35"/>
        <v>8.3299999999999999E-2</v>
      </c>
      <c r="P82" s="9">
        <v>8.3299999999999999E-2</v>
      </c>
      <c r="Q82" s="9">
        <f t="shared" si="35"/>
        <v>8.3299999999999999E-2</v>
      </c>
      <c r="R82" s="9">
        <f t="shared" si="35"/>
        <v>8.3299999999999999E-2</v>
      </c>
      <c r="S82" s="9">
        <f t="shared" si="35"/>
        <v>8.3299999999999999E-2</v>
      </c>
      <c r="T82" s="9">
        <f t="shared" si="35"/>
        <v>8.3299999999999999E-2</v>
      </c>
      <c r="U82" s="9">
        <f t="shared" si="35"/>
        <v>8.3299999999999999E-2</v>
      </c>
      <c r="V82" s="9">
        <f t="shared" si="35"/>
        <v>8.3299999999999999E-2</v>
      </c>
      <c r="W82" s="9">
        <f t="shared" si="35"/>
        <v>8.3299999999999999E-2</v>
      </c>
      <c r="X82" s="9">
        <f t="shared" si="35"/>
        <v>8.3299999999999999E-2</v>
      </c>
      <c r="Y82" s="9">
        <f t="shared" si="35"/>
        <v>8.3299999999999999E-2</v>
      </c>
      <c r="Z82" s="9">
        <f t="shared" si="35"/>
        <v>8.3299999999999999E-2</v>
      </c>
      <c r="AA82" s="9">
        <f t="shared" si="35"/>
        <v>8.3299999999999999E-2</v>
      </c>
      <c r="AB82" s="9">
        <f t="shared" si="32"/>
        <v>8.3299999999999999E-2</v>
      </c>
      <c r="AC82" s="9">
        <f t="shared" si="33"/>
        <v>8.3299999999999999E-2</v>
      </c>
      <c r="AD82" s="9">
        <f t="shared" si="33"/>
        <v>8.3299999999999999E-2</v>
      </c>
      <c r="AE82" s="9">
        <f t="shared" si="33"/>
        <v>8.3299999999999999E-2</v>
      </c>
      <c r="AF82" s="9">
        <f t="shared" si="33"/>
        <v>8.3299999999999999E-2</v>
      </c>
      <c r="AG82" s="9">
        <f t="shared" si="33"/>
        <v>8.3299999999999999E-2</v>
      </c>
      <c r="AH82" s="9">
        <f t="shared" si="33"/>
        <v>8.3299999999999999E-2</v>
      </c>
      <c r="AI82" s="9">
        <f t="shared" si="33"/>
        <v>8.3299999999999999E-2</v>
      </c>
      <c r="AJ82" s="9">
        <f t="shared" si="33"/>
        <v>8.3299999999999999E-2</v>
      </c>
      <c r="AK82" s="9">
        <f t="shared" si="33"/>
        <v>8.3299999999999999E-2</v>
      </c>
      <c r="AL82" s="9">
        <f t="shared" si="33"/>
        <v>8.3299999999999999E-2</v>
      </c>
      <c r="AM82" s="9">
        <f t="shared" si="33"/>
        <v>8.3299999999999999E-2</v>
      </c>
      <c r="AN82" s="9">
        <f t="shared" si="33"/>
        <v>8.3299999999999999E-2</v>
      </c>
      <c r="AO82" s="9">
        <f t="shared" si="33"/>
        <v>8.3299999999999999E-2</v>
      </c>
      <c r="AP82" s="9">
        <f t="shared" si="33"/>
        <v>8.3299999999999999E-2</v>
      </c>
      <c r="AQ82" s="9">
        <f t="shared" si="33"/>
        <v>8.3299999999999999E-2</v>
      </c>
      <c r="AR82" s="9">
        <f t="shared" si="33"/>
        <v>8.3299999999999999E-2</v>
      </c>
      <c r="AS82" s="9">
        <f t="shared" si="34"/>
        <v>8.3299999999999999E-2</v>
      </c>
    </row>
    <row r="83" spans="2:45" hidden="1" x14ac:dyDescent="0.2">
      <c r="B83" s="7" t="s">
        <v>77</v>
      </c>
      <c r="K83" s="8">
        <v>0.01</v>
      </c>
      <c r="L83" s="8">
        <f t="shared" si="35"/>
        <v>0.01</v>
      </c>
      <c r="M83" s="8">
        <f t="shared" si="35"/>
        <v>0.01</v>
      </c>
      <c r="N83" s="8">
        <f t="shared" si="35"/>
        <v>0.01</v>
      </c>
      <c r="O83" s="8">
        <f t="shared" si="35"/>
        <v>0.01</v>
      </c>
      <c r="P83" s="9">
        <v>0.01</v>
      </c>
      <c r="Q83" s="9">
        <f t="shared" si="35"/>
        <v>0.01</v>
      </c>
      <c r="R83" s="9">
        <f t="shared" si="35"/>
        <v>0.01</v>
      </c>
      <c r="S83" s="9">
        <f t="shared" si="35"/>
        <v>0.01</v>
      </c>
      <c r="T83" s="9">
        <f t="shared" si="35"/>
        <v>0.01</v>
      </c>
      <c r="U83" s="9">
        <f t="shared" si="35"/>
        <v>0.01</v>
      </c>
      <c r="V83" s="9">
        <f t="shared" si="35"/>
        <v>0.01</v>
      </c>
      <c r="W83" s="9">
        <f t="shared" si="35"/>
        <v>0.01</v>
      </c>
      <c r="X83" s="9">
        <f t="shared" si="35"/>
        <v>0.01</v>
      </c>
      <c r="Y83" s="9">
        <f t="shared" si="35"/>
        <v>0.01</v>
      </c>
      <c r="Z83" s="9">
        <f t="shared" si="35"/>
        <v>0.01</v>
      </c>
      <c r="AA83" s="9">
        <f t="shared" si="35"/>
        <v>0.01</v>
      </c>
      <c r="AB83" s="9">
        <f t="shared" si="32"/>
        <v>0.01</v>
      </c>
      <c r="AC83" s="9">
        <f t="shared" si="33"/>
        <v>0.01</v>
      </c>
      <c r="AD83" s="9">
        <f t="shared" si="33"/>
        <v>0.01</v>
      </c>
      <c r="AE83" s="9">
        <f t="shared" si="33"/>
        <v>0.01</v>
      </c>
      <c r="AF83" s="9">
        <f t="shared" si="33"/>
        <v>0.01</v>
      </c>
      <c r="AG83" s="9">
        <f t="shared" si="33"/>
        <v>0.01</v>
      </c>
      <c r="AH83" s="9">
        <f t="shared" si="33"/>
        <v>0.01</v>
      </c>
      <c r="AI83" s="9">
        <f t="shared" si="33"/>
        <v>0.01</v>
      </c>
      <c r="AJ83" s="9">
        <f t="shared" si="33"/>
        <v>0.01</v>
      </c>
      <c r="AK83" s="9">
        <f t="shared" si="33"/>
        <v>0.01</v>
      </c>
      <c r="AL83" s="9">
        <f t="shared" si="33"/>
        <v>0.01</v>
      </c>
      <c r="AM83" s="9">
        <f t="shared" si="33"/>
        <v>0.01</v>
      </c>
      <c r="AN83" s="9">
        <f t="shared" si="33"/>
        <v>0.01</v>
      </c>
      <c r="AO83" s="9">
        <f t="shared" si="33"/>
        <v>0.01</v>
      </c>
      <c r="AP83" s="9">
        <f t="shared" si="33"/>
        <v>0.01</v>
      </c>
      <c r="AQ83" s="9">
        <f t="shared" si="33"/>
        <v>0.01</v>
      </c>
      <c r="AR83" s="9">
        <f t="shared" si="33"/>
        <v>0.01</v>
      </c>
      <c r="AS83" s="9">
        <f t="shared" si="34"/>
        <v>0.01</v>
      </c>
    </row>
    <row r="84" spans="2:45" hidden="1" x14ac:dyDescent="0.2">
      <c r="B84" s="7" t="s">
        <v>78</v>
      </c>
      <c r="K84" s="8">
        <v>8.3299999999999999E-2</v>
      </c>
      <c r="L84" s="8">
        <f t="shared" si="35"/>
        <v>8.3299999999999999E-2</v>
      </c>
      <c r="M84" s="8">
        <f t="shared" si="35"/>
        <v>8.3299999999999999E-2</v>
      </c>
      <c r="N84" s="8">
        <f t="shared" si="35"/>
        <v>8.3299999999999999E-2</v>
      </c>
      <c r="O84" s="8">
        <f t="shared" si="35"/>
        <v>8.3299999999999999E-2</v>
      </c>
      <c r="P84" s="9">
        <v>8.3299999999999999E-2</v>
      </c>
      <c r="Q84" s="9">
        <f t="shared" si="35"/>
        <v>8.3299999999999999E-2</v>
      </c>
      <c r="R84" s="9">
        <f t="shared" si="35"/>
        <v>8.3299999999999999E-2</v>
      </c>
      <c r="S84" s="9">
        <f t="shared" si="35"/>
        <v>8.3299999999999999E-2</v>
      </c>
      <c r="T84" s="9">
        <f t="shared" si="35"/>
        <v>8.3299999999999999E-2</v>
      </c>
      <c r="U84" s="9">
        <f t="shared" si="35"/>
        <v>8.3299999999999999E-2</v>
      </c>
      <c r="V84" s="9">
        <f t="shared" si="35"/>
        <v>8.3299999999999999E-2</v>
      </c>
      <c r="W84" s="9">
        <f t="shared" si="35"/>
        <v>8.3299999999999999E-2</v>
      </c>
      <c r="X84" s="9">
        <f t="shared" si="35"/>
        <v>8.3299999999999999E-2</v>
      </c>
      <c r="Y84" s="9">
        <f t="shared" si="35"/>
        <v>8.3299999999999999E-2</v>
      </c>
      <c r="Z84" s="9">
        <f t="shared" si="35"/>
        <v>8.3299999999999999E-2</v>
      </c>
      <c r="AA84" s="9">
        <f t="shared" si="35"/>
        <v>8.3299999999999999E-2</v>
      </c>
      <c r="AB84" s="9">
        <f t="shared" si="32"/>
        <v>8.3299999999999999E-2</v>
      </c>
      <c r="AC84" s="9">
        <f t="shared" si="33"/>
        <v>8.3299999999999999E-2</v>
      </c>
      <c r="AD84" s="9">
        <f t="shared" si="33"/>
        <v>8.3299999999999999E-2</v>
      </c>
      <c r="AE84" s="9">
        <f t="shared" si="33"/>
        <v>8.3299999999999999E-2</v>
      </c>
      <c r="AF84" s="9">
        <f t="shared" si="33"/>
        <v>8.3299999999999999E-2</v>
      </c>
      <c r="AG84" s="9">
        <f t="shared" si="33"/>
        <v>8.3299999999999999E-2</v>
      </c>
      <c r="AH84" s="9">
        <f t="shared" si="33"/>
        <v>8.3299999999999999E-2</v>
      </c>
      <c r="AI84" s="9">
        <f t="shared" si="33"/>
        <v>8.3299999999999999E-2</v>
      </c>
      <c r="AJ84" s="9">
        <f t="shared" si="33"/>
        <v>8.3299999999999999E-2</v>
      </c>
      <c r="AK84" s="9">
        <f t="shared" si="33"/>
        <v>8.3299999999999999E-2</v>
      </c>
      <c r="AL84" s="9">
        <f t="shared" si="33"/>
        <v>8.3299999999999999E-2</v>
      </c>
      <c r="AM84" s="9">
        <f t="shared" si="33"/>
        <v>8.3299999999999999E-2</v>
      </c>
      <c r="AN84" s="9">
        <f t="shared" si="33"/>
        <v>8.3299999999999999E-2</v>
      </c>
      <c r="AO84" s="9">
        <f t="shared" si="33"/>
        <v>8.3299999999999999E-2</v>
      </c>
      <c r="AP84" s="9">
        <f t="shared" si="33"/>
        <v>8.3299999999999999E-2</v>
      </c>
      <c r="AQ84" s="9">
        <f t="shared" si="33"/>
        <v>8.3299999999999999E-2</v>
      </c>
      <c r="AR84" s="9">
        <f t="shared" si="33"/>
        <v>8.3299999999999999E-2</v>
      </c>
      <c r="AS84" s="9">
        <f t="shared" si="34"/>
        <v>8.3299999999999999E-2</v>
      </c>
    </row>
    <row r="85" spans="2:45" hidden="1" x14ac:dyDescent="0.2">
      <c r="B85" s="7" t="s">
        <v>79</v>
      </c>
      <c r="K85" s="8">
        <v>0.7</v>
      </c>
      <c r="L85" s="8">
        <f t="shared" si="35"/>
        <v>0.7</v>
      </c>
      <c r="M85" s="8">
        <f t="shared" si="35"/>
        <v>0.7</v>
      </c>
      <c r="N85" s="8">
        <f t="shared" si="35"/>
        <v>0.7</v>
      </c>
      <c r="O85" s="8">
        <f t="shared" si="35"/>
        <v>0.7</v>
      </c>
      <c r="P85" s="9">
        <v>0.7</v>
      </c>
      <c r="Q85" s="9">
        <f t="shared" si="35"/>
        <v>0.7</v>
      </c>
      <c r="R85" s="9">
        <f t="shared" si="35"/>
        <v>0.7</v>
      </c>
      <c r="S85" s="9">
        <f t="shared" si="35"/>
        <v>0.7</v>
      </c>
      <c r="T85" s="9">
        <f t="shared" si="35"/>
        <v>0.7</v>
      </c>
      <c r="U85" s="9">
        <f t="shared" si="35"/>
        <v>0.7</v>
      </c>
      <c r="V85" s="9">
        <f t="shared" si="35"/>
        <v>0.7</v>
      </c>
      <c r="W85" s="9">
        <f t="shared" si="35"/>
        <v>0.7</v>
      </c>
      <c r="X85" s="9">
        <f t="shared" si="35"/>
        <v>0.7</v>
      </c>
      <c r="Y85" s="9">
        <f t="shared" si="35"/>
        <v>0.7</v>
      </c>
      <c r="Z85" s="9">
        <f t="shared" si="35"/>
        <v>0.7</v>
      </c>
      <c r="AA85" s="9">
        <f t="shared" si="35"/>
        <v>0.7</v>
      </c>
      <c r="AB85" s="9">
        <f t="shared" si="32"/>
        <v>0.7</v>
      </c>
      <c r="AC85" s="9">
        <f t="shared" si="33"/>
        <v>0.7</v>
      </c>
      <c r="AD85" s="9">
        <f t="shared" si="33"/>
        <v>0.7</v>
      </c>
      <c r="AE85" s="9">
        <f t="shared" si="33"/>
        <v>0.7</v>
      </c>
      <c r="AF85" s="9">
        <f t="shared" si="33"/>
        <v>0.7</v>
      </c>
      <c r="AG85" s="9">
        <f t="shared" si="33"/>
        <v>0.7</v>
      </c>
      <c r="AH85" s="9">
        <f t="shared" si="33"/>
        <v>0.7</v>
      </c>
      <c r="AI85" s="9">
        <f t="shared" si="33"/>
        <v>0.7</v>
      </c>
      <c r="AJ85" s="9">
        <f t="shared" si="33"/>
        <v>0.7</v>
      </c>
      <c r="AK85" s="9">
        <f t="shared" si="33"/>
        <v>0.7</v>
      </c>
      <c r="AL85" s="9">
        <f t="shared" si="33"/>
        <v>0.7</v>
      </c>
      <c r="AM85" s="9">
        <f t="shared" si="33"/>
        <v>0.7</v>
      </c>
      <c r="AN85" s="9">
        <f t="shared" si="33"/>
        <v>0.7</v>
      </c>
      <c r="AO85" s="9">
        <f t="shared" si="33"/>
        <v>0.7</v>
      </c>
      <c r="AP85" s="9">
        <f t="shared" si="33"/>
        <v>0.7</v>
      </c>
      <c r="AQ85" s="9">
        <f t="shared" si="33"/>
        <v>0.7</v>
      </c>
      <c r="AR85" s="9">
        <f t="shared" si="33"/>
        <v>0.7</v>
      </c>
      <c r="AS85" s="9">
        <f t="shared" si="34"/>
        <v>0.7</v>
      </c>
    </row>
    <row r="86" spans="2:45" hidden="1" x14ac:dyDescent="0.2">
      <c r="B86" s="7" t="s">
        <v>80</v>
      </c>
      <c r="K86" s="8">
        <v>5.2199999999999998E-3</v>
      </c>
      <c r="L86" s="8">
        <f t="shared" si="35"/>
        <v>5.2199999999999998E-3</v>
      </c>
      <c r="M86" s="8">
        <f t="shared" si="35"/>
        <v>5.2199999999999998E-3</v>
      </c>
      <c r="N86" s="8">
        <f t="shared" si="35"/>
        <v>5.2199999999999998E-3</v>
      </c>
      <c r="O86" s="8">
        <f t="shared" si="35"/>
        <v>5.2199999999999998E-3</v>
      </c>
      <c r="P86" s="9">
        <v>5.2199999999999998E-3</v>
      </c>
      <c r="Q86" s="9">
        <f t="shared" si="35"/>
        <v>5.2199999999999998E-3</v>
      </c>
      <c r="R86" s="9">
        <f t="shared" si="35"/>
        <v>5.2199999999999998E-3</v>
      </c>
      <c r="S86" s="9">
        <f t="shared" si="35"/>
        <v>5.2199999999999998E-3</v>
      </c>
      <c r="T86" s="9">
        <f t="shared" si="35"/>
        <v>5.2199999999999998E-3</v>
      </c>
      <c r="U86" s="9">
        <f t="shared" si="35"/>
        <v>5.2199999999999998E-3</v>
      </c>
      <c r="V86" s="9">
        <f t="shared" si="35"/>
        <v>5.2199999999999998E-3</v>
      </c>
      <c r="W86" s="9">
        <f t="shared" si="35"/>
        <v>5.2199999999999998E-3</v>
      </c>
      <c r="X86" s="9">
        <f t="shared" si="35"/>
        <v>5.2199999999999998E-3</v>
      </c>
      <c r="Y86" s="9">
        <f t="shared" si="35"/>
        <v>5.2199999999999998E-3</v>
      </c>
      <c r="Z86" s="9">
        <f t="shared" si="35"/>
        <v>5.2199999999999998E-3</v>
      </c>
      <c r="AA86" s="9">
        <f t="shared" si="35"/>
        <v>5.2199999999999998E-3</v>
      </c>
      <c r="AB86" s="9">
        <f t="shared" si="32"/>
        <v>5.2199999999999998E-3</v>
      </c>
      <c r="AC86" s="9">
        <f t="shared" si="33"/>
        <v>5.2199999999999998E-3</v>
      </c>
      <c r="AD86" s="9">
        <f t="shared" si="33"/>
        <v>5.2199999999999998E-3</v>
      </c>
      <c r="AE86" s="9">
        <f t="shared" si="33"/>
        <v>5.2199999999999998E-3</v>
      </c>
      <c r="AF86" s="9">
        <f t="shared" si="33"/>
        <v>5.2199999999999998E-3</v>
      </c>
      <c r="AG86" s="9">
        <f t="shared" si="33"/>
        <v>5.2199999999999998E-3</v>
      </c>
      <c r="AH86" s="9">
        <f t="shared" si="33"/>
        <v>5.2199999999999998E-3</v>
      </c>
      <c r="AI86" s="9">
        <f t="shared" si="33"/>
        <v>5.2199999999999998E-3</v>
      </c>
      <c r="AJ86" s="9">
        <f t="shared" si="33"/>
        <v>5.2199999999999998E-3</v>
      </c>
      <c r="AK86" s="9">
        <f t="shared" si="33"/>
        <v>5.2199999999999998E-3</v>
      </c>
      <c r="AL86" s="9">
        <f t="shared" si="33"/>
        <v>5.2199999999999998E-3</v>
      </c>
      <c r="AM86" s="9">
        <f t="shared" si="33"/>
        <v>5.2199999999999998E-3</v>
      </c>
      <c r="AN86" s="9">
        <f t="shared" si="33"/>
        <v>5.2199999999999998E-3</v>
      </c>
      <c r="AO86" s="9">
        <f t="shared" si="33"/>
        <v>5.2199999999999998E-3</v>
      </c>
      <c r="AP86" s="9">
        <f t="shared" si="33"/>
        <v>5.2199999999999998E-3</v>
      </c>
      <c r="AQ86" s="9">
        <f t="shared" si="33"/>
        <v>5.2199999999999998E-3</v>
      </c>
      <c r="AR86" s="9">
        <f t="shared" si="33"/>
        <v>5.2199999999999998E-3</v>
      </c>
      <c r="AS86" s="9">
        <f t="shared" si="34"/>
        <v>5.2199999999999998E-3</v>
      </c>
    </row>
    <row r="87" spans="2:45" hidden="1" x14ac:dyDescent="0.2">
      <c r="B87" s="7" t="s">
        <v>81</v>
      </c>
      <c r="K87" s="8">
        <v>8.5000000000000006E-2</v>
      </c>
      <c r="L87" s="8">
        <f t="shared" si="35"/>
        <v>8.5000000000000006E-2</v>
      </c>
      <c r="M87" s="8">
        <f t="shared" si="35"/>
        <v>8.5000000000000006E-2</v>
      </c>
      <c r="N87" s="8">
        <f t="shared" si="35"/>
        <v>8.5000000000000006E-2</v>
      </c>
      <c r="O87" s="8">
        <f t="shared" si="35"/>
        <v>8.5000000000000006E-2</v>
      </c>
      <c r="P87" s="9">
        <v>8.5000000000000006E-2</v>
      </c>
      <c r="Q87" s="9">
        <f t="shared" si="35"/>
        <v>8.5000000000000006E-2</v>
      </c>
      <c r="R87" s="9">
        <f t="shared" si="35"/>
        <v>8.5000000000000006E-2</v>
      </c>
      <c r="S87" s="9">
        <f t="shared" si="35"/>
        <v>8.5000000000000006E-2</v>
      </c>
      <c r="T87" s="9">
        <f t="shared" si="35"/>
        <v>8.5000000000000006E-2</v>
      </c>
      <c r="U87" s="9">
        <f t="shared" si="35"/>
        <v>8.5000000000000006E-2</v>
      </c>
      <c r="V87" s="9">
        <f t="shared" si="35"/>
        <v>8.5000000000000006E-2</v>
      </c>
      <c r="W87" s="9">
        <f t="shared" si="35"/>
        <v>8.5000000000000006E-2</v>
      </c>
      <c r="X87" s="9">
        <f t="shared" si="35"/>
        <v>8.5000000000000006E-2</v>
      </c>
      <c r="Y87" s="9">
        <f t="shared" si="35"/>
        <v>8.5000000000000006E-2</v>
      </c>
      <c r="Z87" s="9">
        <f t="shared" si="35"/>
        <v>8.5000000000000006E-2</v>
      </c>
      <c r="AA87" s="9">
        <f t="shared" si="35"/>
        <v>8.5000000000000006E-2</v>
      </c>
      <c r="AB87" s="9">
        <f t="shared" si="32"/>
        <v>8.5000000000000006E-2</v>
      </c>
      <c r="AC87" s="9">
        <f t="shared" si="33"/>
        <v>8.5000000000000006E-2</v>
      </c>
      <c r="AD87" s="9">
        <f t="shared" si="33"/>
        <v>8.5000000000000006E-2</v>
      </c>
      <c r="AE87" s="9">
        <f t="shared" si="33"/>
        <v>8.5000000000000006E-2</v>
      </c>
      <c r="AF87" s="9">
        <f t="shared" si="33"/>
        <v>8.5000000000000006E-2</v>
      </c>
      <c r="AG87" s="9">
        <f t="shared" si="33"/>
        <v>8.5000000000000006E-2</v>
      </c>
      <c r="AH87" s="9">
        <f t="shared" si="33"/>
        <v>8.5000000000000006E-2</v>
      </c>
      <c r="AI87" s="9">
        <f t="shared" si="33"/>
        <v>8.5000000000000006E-2</v>
      </c>
      <c r="AJ87" s="9">
        <f t="shared" si="33"/>
        <v>8.5000000000000006E-2</v>
      </c>
      <c r="AK87" s="9">
        <f t="shared" si="33"/>
        <v>8.5000000000000006E-2</v>
      </c>
      <c r="AL87" s="9">
        <f t="shared" si="33"/>
        <v>8.5000000000000006E-2</v>
      </c>
      <c r="AM87" s="9">
        <f t="shared" si="33"/>
        <v>8.5000000000000006E-2</v>
      </c>
      <c r="AN87" s="9">
        <f t="shared" si="33"/>
        <v>8.5000000000000006E-2</v>
      </c>
      <c r="AO87" s="9">
        <f t="shared" si="33"/>
        <v>8.5000000000000006E-2</v>
      </c>
      <c r="AP87" s="9">
        <f t="shared" si="33"/>
        <v>8.5000000000000006E-2</v>
      </c>
      <c r="AQ87" s="9">
        <f t="shared" si="33"/>
        <v>8.5000000000000006E-2</v>
      </c>
      <c r="AR87" s="9">
        <f t="shared" si="33"/>
        <v>8.5000000000000006E-2</v>
      </c>
      <c r="AS87" s="9">
        <f t="shared" si="34"/>
        <v>8.5000000000000006E-2</v>
      </c>
    </row>
    <row r="88" spans="2:45" hidden="1" x14ac:dyDescent="0.2">
      <c r="B88" s="7" t="s">
        <v>82</v>
      </c>
      <c r="K88" s="8">
        <v>0.12</v>
      </c>
      <c r="L88" s="8">
        <f t="shared" si="35"/>
        <v>0.12</v>
      </c>
      <c r="M88" s="8">
        <f t="shared" si="35"/>
        <v>0.12</v>
      </c>
      <c r="N88" s="8">
        <f t="shared" si="35"/>
        <v>0.12</v>
      </c>
      <c r="O88" s="8">
        <f t="shared" si="35"/>
        <v>0.12</v>
      </c>
      <c r="P88" s="9">
        <v>0.12</v>
      </c>
      <c r="Q88" s="9">
        <f t="shared" si="35"/>
        <v>0.12</v>
      </c>
      <c r="R88" s="9">
        <f t="shared" si="35"/>
        <v>0.12</v>
      </c>
      <c r="S88" s="9">
        <f t="shared" si="35"/>
        <v>0.12</v>
      </c>
      <c r="T88" s="9">
        <f t="shared" si="35"/>
        <v>0.12</v>
      </c>
      <c r="U88" s="9">
        <f t="shared" si="35"/>
        <v>0.12</v>
      </c>
      <c r="V88" s="9">
        <f t="shared" si="35"/>
        <v>0.12</v>
      </c>
      <c r="W88" s="9">
        <f t="shared" si="35"/>
        <v>0.12</v>
      </c>
      <c r="X88" s="9">
        <f t="shared" si="35"/>
        <v>0.12</v>
      </c>
      <c r="Y88" s="9">
        <f t="shared" si="35"/>
        <v>0.12</v>
      </c>
      <c r="Z88" s="9">
        <f t="shared" si="35"/>
        <v>0.12</v>
      </c>
      <c r="AA88" s="9">
        <f t="shared" si="35"/>
        <v>0.12</v>
      </c>
      <c r="AB88" s="9">
        <f t="shared" si="32"/>
        <v>0.12</v>
      </c>
      <c r="AC88" s="9">
        <f t="shared" si="33"/>
        <v>0.12</v>
      </c>
      <c r="AD88" s="9">
        <f t="shared" si="33"/>
        <v>0.12</v>
      </c>
      <c r="AE88" s="9">
        <f t="shared" si="33"/>
        <v>0.12</v>
      </c>
      <c r="AF88" s="9">
        <f t="shared" si="33"/>
        <v>0.12</v>
      </c>
      <c r="AG88" s="9">
        <f t="shared" si="33"/>
        <v>0.12</v>
      </c>
      <c r="AH88" s="9">
        <f t="shared" si="33"/>
        <v>0.12</v>
      </c>
      <c r="AI88" s="9">
        <f t="shared" si="33"/>
        <v>0.12</v>
      </c>
      <c r="AJ88" s="9">
        <f t="shared" si="33"/>
        <v>0.12</v>
      </c>
      <c r="AK88" s="9">
        <f t="shared" si="33"/>
        <v>0.12</v>
      </c>
      <c r="AL88" s="9">
        <f t="shared" si="33"/>
        <v>0.12</v>
      </c>
      <c r="AM88" s="9">
        <f t="shared" si="33"/>
        <v>0.12</v>
      </c>
      <c r="AN88" s="9">
        <f t="shared" si="33"/>
        <v>0.12</v>
      </c>
      <c r="AO88" s="9">
        <f t="shared" si="33"/>
        <v>0.12</v>
      </c>
      <c r="AP88" s="9">
        <f t="shared" si="33"/>
        <v>0.12</v>
      </c>
      <c r="AQ88" s="9">
        <f t="shared" si="33"/>
        <v>0.12</v>
      </c>
      <c r="AR88" s="9">
        <f t="shared" si="33"/>
        <v>0.12</v>
      </c>
      <c r="AS88" s="9">
        <f t="shared" si="34"/>
        <v>0.12</v>
      </c>
    </row>
    <row r="89" spans="2:45" hidden="1" x14ac:dyDescent="0.2">
      <c r="B89" s="7" t="s">
        <v>83</v>
      </c>
      <c r="K89" s="8">
        <v>0.09</v>
      </c>
      <c r="L89" s="8">
        <f t="shared" si="35"/>
        <v>0.09</v>
      </c>
      <c r="M89" s="8">
        <f t="shared" si="35"/>
        <v>0.09</v>
      </c>
      <c r="N89" s="8">
        <f t="shared" si="35"/>
        <v>0.09</v>
      </c>
      <c r="O89" s="8">
        <f t="shared" si="35"/>
        <v>0.09</v>
      </c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2:45" hidden="1" x14ac:dyDescent="0.2">
      <c r="B90" s="7" t="s">
        <v>84</v>
      </c>
      <c r="K90" s="8">
        <v>0.04</v>
      </c>
      <c r="L90" s="8">
        <f t="shared" si="35"/>
        <v>0.04</v>
      </c>
      <c r="M90" s="8">
        <f t="shared" si="35"/>
        <v>0.04</v>
      </c>
      <c r="N90" s="8">
        <f t="shared" si="35"/>
        <v>0.04</v>
      </c>
      <c r="O90" s="8">
        <f t="shared" si="35"/>
        <v>0.04</v>
      </c>
      <c r="P90" s="9">
        <v>0.04</v>
      </c>
      <c r="Q90" s="9">
        <f t="shared" si="35"/>
        <v>0.04</v>
      </c>
      <c r="R90" s="9">
        <f t="shared" si="35"/>
        <v>0.04</v>
      </c>
      <c r="S90" s="9">
        <f t="shared" si="35"/>
        <v>0.04</v>
      </c>
      <c r="T90" s="9">
        <f t="shared" si="35"/>
        <v>0.04</v>
      </c>
      <c r="U90" s="9">
        <f t="shared" si="35"/>
        <v>0.04</v>
      </c>
      <c r="V90" s="9">
        <f t="shared" si="35"/>
        <v>0.04</v>
      </c>
      <c r="W90" s="9">
        <f t="shared" si="35"/>
        <v>0.04</v>
      </c>
      <c r="X90" s="9">
        <f t="shared" si="35"/>
        <v>0.04</v>
      </c>
      <c r="Y90" s="9">
        <f t="shared" si="35"/>
        <v>0.04</v>
      </c>
      <c r="Z90" s="9">
        <f t="shared" si="35"/>
        <v>0.04</v>
      </c>
      <c r="AA90" s="9">
        <f t="shared" si="35"/>
        <v>0.04</v>
      </c>
      <c r="AB90" s="9">
        <f t="shared" ref="AB90:AQ101" si="36">AA90</f>
        <v>0.04</v>
      </c>
      <c r="AC90" s="9">
        <f t="shared" si="36"/>
        <v>0.04</v>
      </c>
      <c r="AD90" s="9">
        <f t="shared" si="36"/>
        <v>0.04</v>
      </c>
      <c r="AE90" s="9">
        <f t="shared" si="36"/>
        <v>0.04</v>
      </c>
      <c r="AF90" s="9">
        <f t="shared" si="36"/>
        <v>0.04</v>
      </c>
      <c r="AG90" s="9">
        <f t="shared" si="36"/>
        <v>0.04</v>
      </c>
      <c r="AH90" s="9">
        <f t="shared" si="36"/>
        <v>0.04</v>
      </c>
      <c r="AI90" s="9">
        <f t="shared" si="36"/>
        <v>0.04</v>
      </c>
      <c r="AJ90" s="9">
        <f t="shared" si="36"/>
        <v>0.04</v>
      </c>
      <c r="AK90" s="9">
        <f t="shared" si="36"/>
        <v>0.04</v>
      </c>
      <c r="AL90" s="9">
        <f t="shared" si="36"/>
        <v>0.04</v>
      </c>
      <c r="AM90" s="9">
        <f t="shared" si="36"/>
        <v>0.04</v>
      </c>
      <c r="AN90" s="9">
        <f t="shared" si="36"/>
        <v>0.04</v>
      </c>
      <c r="AO90" s="9">
        <f t="shared" si="36"/>
        <v>0.04</v>
      </c>
      <c r="AP90" s="9">
        <f t="shared" si="36"/>
        <v>0.04</v>
      </c>
      <c r="AQ90" s="9">
        <f t="shared" si="36"/>
        <v>0.04</v>
      </c>
      <c r="AR90" s="9">
        <f t="shared" ref="AR90:AS92" si="37">AQ90</f>
        <v>0.04</v>
      </c>
      <c r="AS90" s="9">
        <f t="shared" si="37"/>
        <v>0.04</v>
      </c>
    </row>
    <row r="91" spans="2:45" hidden="1" x14ac:dyDescent="0.2">
      <c r="B91" s="7" t="s">
        <v>85</v>
      </c>
      <c r="K91" s="8">
        <v>0.02</v>
      </c>
      <c r="L91" s="8">
        <f t="shared" si="35"/>
        <v>0.02</v>
      </c>
      <c r="M91" s="8">
        <f t="shared" si="35"/>
        <v>0.02</v>
      </c>
      <c r="N91" s="8">
        <f t="shared" si="35"/>
        <v>0.02</v>
      </c>
      <c r="O91" s="8">
        <f t="shared" si="35"/>
        <v>0.02</v>
      </c>
      <c r="P91" s="9">
        <v>0.02</v>
      </c>
      <c r="Q91" s="9">
        <f t="shared" si="35"/>
        <v>0.02</v>
      </c>
      <c r="R91" s="9">
        <f t="shared" si="35"/>
        <v>0.02</v>
      </c>
      <c r="S91" s="9">
        <f t="shared" si="35"/>
        <v>0.02</v>
      </c>
      <c r="T91" s="9">
        <f t="shared" si="35"/>
        <v>0.02</v>
      </c>
      <c r="U91" s="9">
        <f t="shared" si="35"/>
        <v>0.02</v>
      </c>
      <c r="V91" s="9">
        <f t="shared" si="35"/>
        <v>0.02</v>
      </c>
      <c r="W91" s="9">
        <f t="shared" si="35"/>
        <v>0.02</v>
      </c>
      <c r="X91" s="9">
        <f t="shared" si="35"/>
        <v>0.02</v>
      </c>
      <c r="Y91" s="9">
        <f t="shared" si="35"/>
        <v>0.02</v>
      </c>
      <c r="Z91" s="9">
        <f t="shared" si="35"/>
        <v>0.02</v>
      </c>
      <c r="AA91" s="9">
        <f t="shared" si="35"/>
        <v>0.02</v>
      </c>
      <c r="AB91" s="9">
        <f t="shared" si="36"/>
        <v>0.02</v>
      </c>
      <c r="AC91" s="9">
        <f t="shared" si="36"/>
        <v>0.02</v>
      </c>
      <c r="AD91" s="9">
        <f t="shared" si="36"/>
        <v>0.02</v>
      </c>
      <c r="AE91" s="9">
        <f t="shared" si="36"/>
        <v>0.02</v>
      </c>
      <c r="AF91" s="9">
        <f t="shared" si="36"/>
        <v>0.02</v>
      </c>
      <c r="AG91" s="9">
        <f t="shared" si="36"/>
        <v>0.02</v>
      </c>
      <c r="AH91" s="9">
        <f t="shared" si="36"/>
        <v>0.02</v>
      </c>
      <c r="AI91" s="9">
        <f t="shared" si="36"/>
        <v>0.02</v>
      </c>
      <c r="AJ91" s="9">
        <f t="shared" si="36"/>
        <v>0.02</v>
      </c>
      <c r="AK91" s="9">
        <f t="shared" si="36"/>
        <v>0.02</v>
      </c>
      <c r="AL91" s="9">
        <f t="shared" si="36"/>
        <v>0.02</v>
      </c>
      <c r="AM91" s="9">
        <f t="shared" si="36"/>
        <v>0.02</v>
      </c>
      <c r="AN91" s="9">
        <f t="shared" si="36"/>
        <v>0.02</v>
      </c>
      <c r="AO91" s="9">
        <f t="shared" si="36"/>
        <v>0.02</v>
      </c>
      <c r="AP91" s="9">
        <f t="shared" si="36"/>
        <v>0.02</v>
      </c>
      <c r="AQ91" s="9">
        <f t="shared" si="36"/>
        <v>0.02</v>
      </c>
      <c r="AR91" s="9">
        <f t="shared" si="37"/>
        <v>0.02</v>
      </c>
      <c r="AS91" s="9">
        <f t="shared" si="37"/>
        <v>0.02</v>
      </c>
    </row>
    <row r="92" spans="2:45" hidden="1" x14ac:dyDescent="0.2">
      <c r="B92" s="7" t="s">
        <v>86</v>
      </c>
      <c r="K92" s="8">
        <v>0.03</v>
      </c>
      <c r="L92" s="8">
        <f t="shared" si="35"/>
        <v>0.03</v>
      </c>
      <c r="M92" s="8">
        <f t="shared" si="35"/>
        <v>0.03</v>
      </c>
      <c r="N92" s="8">
        <f t="shared" si="35"/>
        <v>0.03</v>
      </c>
      <c r="O92" s="8">
        <f t="shared" si="35"/>
        <v>0.03</v>
      </c>
      <c r="P92" s="9">
        <v>0.03</v>
      </c>
      <c r="Q92" s="9">
        <f t="shared" si="35"/>
        <v>0.03</v>
      </c>
      <c r="R92" s="9">
        <f t="shared" si="35"/>
        <v>0.03</v>
      </c>
      <c r="S92" s="9">
        <f t="shared" si="35"/>
        <v>0.03</v>
      </c>
      <c r="T92" s="9">
        <f t="shared" si="35"/>
        <v>0.03</v>
      </c>
      <c r="U92" s="9">
        <f t="shared" si="35"/>
        <v>0.03</v>
      </c>
      <c r="V92" s="9">
        <f t="shared" si="35"/>
        <v>0.03</v>
      </c>
      <c r="W92" s="9">
        <f t="shared" si="35"/>
        <v>0.03</v>
      </c>
      <c r="X92" s="9">
        <f t="shared" si="35"/>
        <v>0.03</v>
      </c>
      <c r="Y92" s="9">
        <f t="shared" si="35"/>
        <v>0.03</v>
      </c>
      <c r="Z92" s="9">
        <f t="shared" si="35"/>
        <v>0.03</v>
      </c>
      <c r="AA92" s="9">
        <f t="shared" si="35"/>
        <v>0.03</v>
      </c>
      <c r="AB92" s="9">
        <f t="shared" si="36"/>
        <v>0.03</v>
      </c>
      <c r="AC92" s="9">
        <f t="shared" si="36"/>
        <v>0.03</v>
      </c>
      <c r="AD92" s="9">
        <f t="shared" si="36"/>
        <v>0.03</v>
      </c>
      <c r="AE92" s="9">
        <f t="shared" si="36"/>
        <v>0.03</v>
      </c>
      <c r="AF92" s="9">
        <f t="shared" si="36"/>
        <v>0.03</v>
      </c>
      <c r="AG92" s="9">
        <f t="shared" si="36"/>
        <v>0.03</v>
      </c>
      <c r="AH92" s="9">
        <f t="shared" si="36"/>
        <v>0.03</v>
      </c>
      <c r="AI92" s="9">
        <f t="shared" si="36"/>
        <v>0.03</v>
      </c>
      <c r="AJ92" s="9">
        <f t="shared" si="36"/>
        <v>0.03</v>
      </c>
      <c r="AK92" s="9">
        <f t="shared" si="36"/>
        <v>0.03</v>
      </c>
      <c r="AL92" s="9">
        <f t="shared" si="36"/>
        <v>0.03</v>
      </c>
      <c r="AM92" s="9">
        <f t="shared" si="36"/>
        <v>0.03</v>
      </c>
      <c r="AN92" s="9">
        <f t="shared" si="36"/>
        <v>0.03</v>
      </c>
      <c r="AO92" s="9">
        <f t="shared" si="36"/>
        <v>0.03</v>
      </c>
      <c r="AP92" s="9">
        <f t="shared" si="36"/>
        <v>0.03</v>
      </c>
      <c r="AQ92" s="9">
        <f t="shared" si="36"/>
        <v>0.03</v>
      </c>
      <c r="AR92" s="9">
        <f t="shared" si="37"/>
        <v>0.03</v>
      </c>
      <c r="AS92" s="9">
        <f t="shared" si="37"/>
        <v>0.03</v>
      </c>
    </row>
    <row r="93" spans="2:45" hidden="1" x14ac:dyDescent="0.2">
      <c r="B93" s="7" t="s">
        <v>87</v>
      </c>
      <c r="K93" s="7">
        <v>828117</v>
      </c>
      <c r="L93" s="7">
        <f>K93</f>
        <v>828117</v>
      </c>
      <c r="M93" s="23">
        <f t="shared" si="35"/>
        <v>828117</v>
      </c>
      <c r="N93" s="23">
        <f t="shared" si="35"/>
        <v>828117</v>
      </c>
      <c r="O93" s="23">
        <f>N93*(1+O$3)</f>
        <v>853308.31913999992</v>
      </c>
      <c r="P93" s="23">
        <f>O93*(1+P$3)</f>
        <v>879265.95820823859</v>
      </c>
      <c r="Q93" s="23">
        <f t="shared" ref="Q93:AS94" si="38">P93*(1+Q$3)</f>
        <v>906013.22865693306</v>
      </c>
      <c r="R93" s="23">
        <f t="shared" si="38"/>
        <v>933574.15107267688</v>
      </c>
      <c r="S93" s="23">
        <f t="shared" si="38"/>
        <v>961973.47674830758</v>
      </c>
      <c r="T93" s="23">
        <f t="shared" si="38"/>
        <v>991236.70991099102</v>
      </c>
      <c r="U93" s="23">
        <f t="shared" si="38"/>
        <v>1021390.1306264832</v>
      </c>
      <c r="V93" s="23">
        <f t="shared" si="38"/>
        <v>1052460.8184001409</v>
      </c>
      <c r="W93" s="23">
        <f t="shared" si="38"/>
        <v>1084476.6764958731</v>
      </c>
      <c r="X93" s="23">
        <f t="shared" si="38"/>
        <v>1117466.4569948774</v>
      </c>
      <c r="Y93" s="23">
        <f t="shared" si="38"/>
        <v>1151459.7866166616</v>
      </c>
      <c r="Z93" s="23">
        <f t="shared" si="38"/>
        <v>1186487.1933255403</v>
      </c>
      <c r="AA93" s="23">
        <f t="shared" si="38"/>
        <v>1222580.1337465032</v>
      </c>
      <c r="AB93" s="23">
        <f t="shared" si="38"/>
        <v>1257644.1887800682</v>
      </c>
      <c r="AC93" s="23">
        <f t="shared" si="38"/>
        <v>1293713.894013125</v>
      </c>
      <c r="AD93" s="23">
        <f t="shared" si="38"/>
        <v>1330818.0918691403</v>
      </c>
      <c r="AE93" s="23">
        <f t="shared" si="38"/>
        <v>1368986.4519830623</v>
      </c>
      <c r="AF93" s="23">
        <f t="shared" si="38"/>
        <v>1408249.4949260552</v>
      </c>
      <c r="AG93" s="23">
        <f t="shared" si="38"/>
        <v>1448638.6166106677</v>
      </c>
      <c r="AH93" s="23">
        <f t="shared" si="38"/>
        <v>1490186.1133959508</v>
      </c>
      <c r="AI93" s="23">
        <f t="shared" si="38"/>
        <v>1532925.2079126004</v>
      </c>
      <c r="AJ93" s="23">
        <f t="shared" si="38"/>
        <v>1576890.0756287735</v>
      </c>
      <c r="AK93" s="23">
        <f t="shared" si="38"/>
        <v>1622115.8721778237</v>
      </c>
      <c r="AL93" s="23">
        <f t="shared" si="38"/>
        <v>1668638.7614698035</v>
      </c>
      <c r="AM93" s="23">
        <f t="shared" si="38"/>
        <v>1716495.9446092185</v>
      </c>
      <c r="AN93" s="23">
        <f t="shared" si="38"/>
        <v>1838367.1566764729</v>
      </c>
      <c r="AO93" s="23">
        <f t="shared" si="38"/>
        <v>1926608.7801969436</v>
      </c>
      <c r="AP93" s="23">
        <f t="shared" si="38"/>
        <v>1997893.3050642302</v>
      </c>
      <c r="AQ93" s="23">
        <f t="shared" si="38"/>
        <v>2057830.1042161572</v>
      </c>
      <c r="AR93" s="23">
        <f t="shared" si="38"/>
        <v>2119565.0073426422</v>
      </c>
      <c r="AS93" s="23">
        <f t="shared" si="38"/>
        <v>2183151.9575629216</v>
      </c>
    </row>
    <row r="94" spans="2:45" hidden="1" x14ac:dyDescent="0.2">
      <c r="B94" s="7" t="s">
        <v>88</v>
      </c>
      <c r="K94" s="7">
        <v>97032</v>
      </c>
      <c r="L94" s="7">
        <f>K94</f>
        <v>97032</v>
      </c>
      <c r="M94" s="23">
        <f t="shared" si="35"/>
        <v>97032</v>
      </c>
      <c r="N94" s="23">
        <f t="shared" si="35"/>
        <v>97032</v>
      </c>
      <c r="O94" s="23">
        <f>828117*(1+O$3)</f>
        <v>853308.31913999992</v>
      </c>
      <c r="P94" s="23">
        <f>O94*(1+P$3)</f>
        <v>879265.95820823859</v>
      </c>
      <c r="Q94" s="23">
        <f t="shared" si="38"/>
        <v>906013.22865693306</v>
      </c>
      <c r="R94" s="23">
        <f t="shared" si="38"/>
        <v>933574.15107267688</v>
      </c>
      <c r="S94" s="23">
        <f t="shared" si="38"/>
        <v>961973.47674830758</v>
      </c>
      <c r="T94" s="23">
        <f t="shared" si="38"/>
        <v>991236.70991099102</v>
      </c>
      <c r="U94" s="23">
        <f t="shared" si="38"/>
        <v>1021390.1306264832</v>
      </c>
      <c r="V94" s="23">
        <f t="shared" si="38"/>
        <v>1052460.8184001409</v>
      </c>
      <c r="W94" s="23">
        <f t="shared" si="38"/>
        <v>1084476.6764958731</v>
      </c>
      <c r="X94" s="23">
        <f t="shared" si="38"/>
        <v>1117466.4569948774</v>
      </c>
      <c r="Y94" s="23">
        <f t="shared" si="38"/>
        <v>1151459.7866166616</v>
      </c>
      <c r="Z94" s="23">
        <f t="shared" si="38"/>
        <v>1186487.1933255403</v>
      </c>
      <c r="AA94" s="23">
        <f t="shared" si="38"/>
        <v>1222580.1337465032</v>
      </c>
      <c r="AB94" s="23">
        <f t="shared" si="38"/>
        <v>1257644.1887800682</v>
      </c>
      <c r="AC94" s="23">
        <f t="shared" si="38"/>
        <v>1293713.894013125</v>
      </c>
      <c r="AD94" s="23">
        <f t="shared" si="38"/>
        <v>1330818.0918691403</v>
      </c>
      <c r="AE94" s="23">
        <f t="shared" si="38"/>
        <v>1368986.4519830623</v>
      </c>
      <c r="AF94" s="23">
        <f t="shared" si="38"/>
        <v>1408249.4949260552</v>
      </c>
      <c r="AG94" s="23">
        <f t="shared" si="38"/>
        <v>1448638.6166106677</v>
      </c>
      <c r="AH94" s="23">
        <f t="shared" si="38"/>
        <v>1490186.1133959508</v>
      </c>
      <c r="AI94" s="23">
        <f t="shared" si="38"/>
        <v>1532925.2079126004</v>
      </c>
      <c r="AJ94" s="23">
        <f t="shared" si="38"/>
        <v>1576890.0756287735</v>
      </c>
      <c r="AK94" s="23">
        <f t="shared" si="38"/>
        <v>1622115.8721778237</v>
      </c>
      <c r="AL94" s="23">
        <f t="shared" si="38"/>
        <v>1668638.7614698035</v>
      </c>
      <c r="AM94" s="23">
        <f t="shared" si="38"/>
        <v>1716495.9446092185</v>
      </c>
      <c r="AN94" s="23">
        <f t="shared" si="38"/>
        <v>1838367.1566764729</v>
      </c>
      <c r="AO94" s="23">
        <f t="shared" si="38"/>
        <v>1926608.7801969436</v>
      </c>
      <c r="AP94" s="23">
        <f t="shared" si="38"/>
        <v>1997893.3050642302</v>
      </c>
      <c r="AQ94" s="23">
        <f t="shared" si="38"/>
        <v>2057830.1042161572</v>
      </c>
      <c r="AR94" s="23">
        <f t="shared" si="38"/>
        <v>2119565.0073426422</v>
      </c>
      <c r="AS94" s="23">
        <f t="shared" si="38"/>
        <v>2183151.9575629216</v>
      </c>
    </row>
    <row r="95" spans="2:45" hidden="1" x14ac:dyDescent="0.2"/>
    <row r="96" spans="2:45" hidden="1" x14ac:dyDescent="0.2"/>
    <row r="97" spans="1:45" hidden="1" x14ac:dyDescent="0.2">
      <c r="A97" s="10" t="s">
        <v>89</v>
      </c>
      <c r="B97" s="1" t="s">
        <v>90</v>
      </c>
      <c r="K97" s="7" t="s">
        <v>6</v>
      </c>
      <c r="L97" s="7" t="s">
        <v>6</v>
      </c>
      <c r="M97" s="7" t="s">
        <v>6</v>
      </c>
      <c r="N97" s="7" t="s">
        <v>6</v>
      </c>
      <c r="P97" s="7" t="s">
        <v>6</v>
      </c>
      <c r="Q97" s="7" t="s">
        <v>6</v>
      </c>
      <c r="R97" s="7" t="s">
        <v>6</v>
      </c>
      <c r="S97" s="7" t="s">
        <v>6</v>
      </c>
      <c r="T97" s="7" t="s">
        <v>6</v>
      </c>
      <c r="U97" s="7" t="s">
        <v>6</v>
      </c>
      <c r="V97" s="7" t="s">
        <v>6</v>
      </c>
      <c r="W97" s="7" t="s">
        <v>6</v>
      </c>
      <c r="X97" s="7" t="s">
        <v>6</v>
      </c>
      <c r="Y97" s="7" t="s">
        <v>6</v>
      </c>
      <c r="Z97" s="7" t="s">
        <v>6</v>
      </c>
      <c r="AA97" s="7" t="s">
        <v>6</v>
      </c>
      <c r="AB97" s="10" t="s">
        <v>6</v>
      </c>
      <c r="AC97" s="7" t="s">
        <v>6</v>
      </c>
      <c r="AD97" s="7" t="s">
        <v>6</v>
      </c>
      <c r="AE97" s="7" t="s">
        <v>6</v>
      </c>
      <c r="AF97" s="7" t="s">
        <v>6</v>
      </c>
      <c r="AG97" s="7" t="s">
        <v>6</v>
      </c>
      <c r="AH97" s="7" t="s">
        <v>6</v>
      </c>
      <c r="AI97" s="7" t="s">
        <v>6</v>
      </c>
      <c r="AJ97" s="7" t="s">
        <v>6</v>
      </c>
      <c r="AK97" s="7" t="s">
        <v>6</v>
      </c>
      <c r="AL97" s="7" t="s">
        <v>6</v>
      </c>
      <c r="AM97" s="7" t="s">
        <v>6</v>
      </c>
      <c r="AN97" s="7" t="s">
        <v>6</v>
      </c>
      <c r="AO97" s="7" t="s">
        <v>6</v>
      </c>
      <c r="AP97" s="7" t="s">
        <v>6</v>
      </c>
      <c r="AQ97" s="7" t="s">
        <v>6</v>
      </c>
      <c r="AR97" s="7" t="s">
        <v>6</v>
      </c>
      <c r="AS97" s="7" t="s">
        <v>6</v>
      </c>
    </row>
    <row r="98" spans="1:45" hidden="1" x14ac:dyDescent="0.2">
      <c r="A98" s="10" t="s">
        <v>6</v>
      </c>
      <c r="B98" s="7" t="s">
        <v>91</v>
      </c>
      <c r="K98" s="12">
        <v>3000000000</v>
      </c>
    </row>
    <row r="99" spans="1:45" hidden="1" x14ac:dyDescent="0.2">
      <c r="A99" s="10"/>
      <c r="B99" s="7" t="s">
        <v>92</v>
      </c>
      <c r="K99" s="10">
        <v>9</v>
      </c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</row>
    <row r="100" spans="1:45" hidden="1" x14ac:dyDescent="0.2">
      <c r="B100" s="7" t="s">
        <v>93</v>
      </c>
      <c r="AB100" s="10">
        <v>60</v>
      </c>
      <c r="AC100" s="10">
        <v>60</v>
      </c>
      <c r="AD100" s="10">
        <v>60</v>
      </c>
      <c r="AE100" s="10">
        <v>60</v>
      </c>
      <c r="AF100" s="10">
        <v>60</v>
      </c>
      <c r="AG100" s="10">
        <v>60</v>
      </c>
      <c r="AH100" s="10">
        <v>60</v>
      </c>
      <c r="AI100" s="10">
        <v>60</v>
      </c>
      <c r="AJ100" s="10">
        <v>60</v>
      </c>
      <c r="AK100" s="10">
        <v>60</v>
      </c>
    </row>
    <row r="102" spans="1:45" x14ac:dyDescent="0.2">
      <c r="B102" s="1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</row>
    <row r="103" spans="1:45" ht="29" customHeight="1" x14ac:dyDescent="0.2">
      <c r="U103" s="24" t="s">
        <v>94</v>
      </c>
      <c r="W103" s="25" t="s">
        <v>95</v>
      </c>
      <c r="X103" s="25"/>
      <c r="Y103" s="25"/>
      <c r="Z103" s="25"/>
    </row>
    <row r="104" spans="1:45" ht="16" x14ac:dyDescent="0.2">
      <c r="B104" s="1" t="s">
        <v>96</v>
      </c>
      <c r="P104" s="1" t="s">
        <v>97</v>
      </c>
      <c r="Q104" s="25" t="s">
        <v>98</v>
      </c>
      <c r="R104" s="24" t="s">
        <v>99</v>
      </c>
      <c r="S104" s="24" t="s">
        <v>100</v>
      </c>
      <c r="T104" s="24" t="s">
        <v>101</v>
      </c>
      <c r="U104" s="24" t="s">
        <v>102</v>
      </c>
      <c r="V104" s="6" t="s">
        <v>103</v>
      </c>
      <c r="W104" s="24" t="s">
        <v>102</v>
      </c>
      <c r="X104" s="6" t="s">
        <v>103</v>
      </c>
      <c r="Y104" s="24" t="s">
        <v>102</v>
      </c>
      <c r="Z104" s="6" t="s">
        <v>103</v>
      </c>
    </row>
    <row r="105" spans="1:45" x14ac:dyDescent="0.2">
      <c r="B105" s="26" t="s">
        <v>104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7">
        <v>6404396606</v>
      </c>
      <c r="Q105" s="26" t="s">
        <v>89</v>
      </c>
      <c r="R105" s="7" t="s">
        <v>105</v>
      </c>
      <c r="S105" s="28">
        <v>43831</v>
      </c>
      <c r="T105" s="28">
        <v>44348</v>
      </c>
      <c r="W105" s="29">
        <v>0.15</v>
      </c>
      <c r="X105" s="10" t="s">
        <v>106</v>
      </c>
    </row>
    <row r="106" spans="1:45" x14ac:dyDescent="0.2">
      <c r="B106" s="26" t="s">
        <v>107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7">
        <v>14609113320</v>
      </c>
      <c r="Q106" s="26" t="s">
        <v>89</v>
      </c>
      <c r="R106" s="7" t="s">
        <v>105</v>
      </c>
      <c r="S106" s="28">
        <v>43889</v>
      </c>
      <c r="T106" s="28">
        <v>44561</v>
      </c>
      <c r="W106" s="29">
        <v>0.01</v>
      </c>
      <c r="X106" s="10" t="s">
        <v>108</v>
      </c>
    </row>
    <row r="107" spans="1:45" x14ac:dyDescent="0.2">
      <c r="B107" s="26" t="s">
        <v>109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7">
        <v>5655713492.2824564</v>
      </c>
      <c r="Q107" s="26" t="s">
        <v>89</v>
      </c>
      <c r="R107" s="7" t="s">
        <v>105</v>
      </c>
      <c r="S107" s="28">
        <v>44227</v>
      </c>
      <c r="T107" s="28">
        <v>44531</v>
      </c>
      <c r="W107" s="30">
        <v>7000</v>
      </c>
      <c r="X107" s="10" t="s">
        <v>110</v>
      </c>
    </row>
    <row r="108" spans="1:45" x14ac:dyDescent="0.2">
      <c r="B108" s="31" t="s">
        <v>111</v>
      </c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2">
        <v>19048350657</v>
      </c>
      <c r="Q108" s="31" t="s">
        <v>89</v>
      </c>
      <c r="R108" s="7" t="s">
        <v>105</v>
      </c>
      <c r="S108" s="28">
        <v>44408</v>
      </c>
      <c r="T108" s="28">
        <v>45291</v>
      </c>
      <c r="W108" s="29">
        <v>0.02</v>
      </c>
      <c r="X108" s="10" t="s">
        <v>108</v>
      </c>
    </row>
    <row r="109" spans="1:45" x14ac:dyDescent="0.2">
      <c r="B109" s="31" t="s">
        <v>112</v>
      </c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2">
        <v>4698393917</v>
      </c>
      <c r="Q109" s="31" t="s">
        <v>89</v>
      </c>
      <c r="R109" s="7" t="s">
        <v>105</v>
      </c>
      <c r="S109" s="28">
        <v>44377</v>
      </c>
      <c r="T109" s="28">
        <v>45291</v>
      </c>
      <c r="W109" s="29">
        <v>0.09</v>
      </c>
      <c r="X109" s="10" t="s">
        <v>113</v>
      </c>
    </row>
    <row r="110" spans="1:45" x14ac:dyDescent="0.2">
      <c r="B110" s="31" t="s">
        <v>114</v>
      </c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2">
        <v>782285547</v>
      </c>
      <c r="Q110" s="31" t="s">
        <v>89</v>
      </c>
      <c r="R110" s="7" t="s">
        <v>105</v>
      </c>
      <c r="S110" s="28">
        <v>44377</v>
      </c>
      <c r="T110" s="28">
        <v>45291</v>
      </c>
      <c r="W110" s="33"/>
      <c r="X110" s="10" t="s">
        <v>115</v>
      </c>
    </row>
    <row r="111" spans="1:45" x14ac:dyDescent="0.2">
      <c r="B111" s="7" t="s">
        <v>116</v>
      </c>
      <c r="P111" s="12">
        <v>1174061993</v>
      </c>
      <c r="Q111" s="7" t="s">
        <v>89</v>
      </c>
      <c r="R111" s="7" t="s">
        <v>105</v>
      </c>
      <c r="S111" s="28">
        <v>44227</v>
      </c>
      <c r="T111" s="28">
        <v>45291</v>
      </c>
      <c r="W111" s="29">
        <v>0.01</v>
      </c>
      <c r="X111" s="10" t="s">
        <v>108</v>
      </c>
    </row>
    <row r="112" spans="1:45" x14ac:dyDescent="0.2">
      <c r="B112" s="7" t="s">
        <v>117</v>
      </c>
      <c r="P112" s="12">
        <v>3465926073</v>
      </c>
      <c r="Q112" s="7" t="s">
        <v>89</v>
      </c>
      <c r="R112" s="7" t="s">
        <v>105</v>
      </c>
      <c r="S112" s="28">
        <v>44377</v>
      </c>
      <c r="T112" s="28">
        <v>45291</v>
      </c>
      <c r="W112" s="29">
        <v>0.02</v>
      </c>
      <c r="X112" s="10" t="s">
        <v>113</v>
      </c>
    </row>
    <row r="113" spans="2:28" hidden="1" x14ac:dyDescent="0.2">
      <c r="B113" s="7" t="s">
        <v>118</v>
      </c>
      <c r="P113" s="12">
        <v>325886000000</v>
      </c>
      <c r="Q113" s="7" t="s">
        <v>6</v>
      </c>
      <c r="R113" s="7" t="s">
        <v>105</v>
      </c>
      <c r="S113" s="28">
        <v>44957</v>
      </c>
      <c r="T113" s="28">
        <v>46022</v>
      </c>
      <c r="W113" s="10">
        <v>5000</v>
      </c>
      <c r="X113" s="10" t="s">
        <v>119</v>
      </c>
      <c r="Y113" s="34">
        <v>0.1</v>
      </c>
      <c r="Z113" s="10" t="s">
        <v>108</v>
      </c>
      <c r="AA113" s="34">
        <v>0.1</v>
      </c>
      <c r="AB113" s="10" t="s">
        <v>113</v>
      </c>
    </row>
    <row r="114" spans="2:28" hidden="1" x14ac:dyDescent="0.2">
      <c r="B114" s="7" t="s">
        <v>120</v>
      </c>
      <c r="P114" s="12">
        <v>200000000000</v>
      </c>
      <c r="Q114" s="7" t="s">
        <v>6</v>
      </c>
      <c r="R114" s="7" t="s">
        <v>105</v>
      </c>
      <c r="S114" s="28">
        <v>49705</v>
      </c>
      <c r="T114" s="28">
        <v>50040</v>
      </c>
      <c r="W114" s="10">
        <v>2000</v>
      </c>
      <c r="X114" s="10" t="s">
        <v>119</v>
      </c>
      <c r="Y114" s="34">
        <v>0.02</v>
      </c>
      <c r="Z114" s="10" t="s">
        <v>108</v>
      </c>
    </row>
    <row r="115" spans="2:28" hidden="1" x14ac:dyDescent="0.2">
      <c r="B115" s="7" t="s">
        <v>121</v>
      </c>
      <c r="P115" s="12">
        <v>4650000000</v>
      </c>
      <c r="Q115" s="7" t="s">
        <v>6</v>
      </c>
      <c r="R115" s="7" t="s">
        <v>105</v>
      </c>
      <c r="S115" s="28">
        <v>45322</v>
      </c>
      <c r="T115" s="28">
        <v>45657</v>
      </c>
      <c r="W115" s="10">
        <v>6553</v>
      </c>
      <c r="X115" s="10" t="s">
        <v>119</v>
      </c>
    </row>
    <row r="116" spans="2:28" hidden="1" x14ac:dyDescent="0.2">
      <c r="B116" s="7" t="s">
        <v>122</v>
      </c>
      <c r="P116" s="12">
        <v>2480000000</v>
      </c>
      <c r="Q116" s="7" t="s">
        <v>6</v>
      </c>
      <c r="R116" s="7" t="s">
        <v>105</v>
      </c>
      <c r="S116" s="28">
        <v>47879</v>
      </c>
      <c r="T116" s="28">
        <v>48213</v>
      </c>
      <c r="W116" s="10">
        <v>3500</v>
      </c>
      <c r="X116" s="10" t="s">
        <v>119</v>
      </c>
    </row>
    <row r="117" spans="2:28" hidden="1" x14ac:dyDescent="0.2">
      <c r="B117" s="7" t="s">
        <v>123</v>
      </c>
      <c r="P117" s="12">
        <v>2480000000</v>
      </c>
      <c r="Q117" s="7" t="s">
        <v>6</v>
      </c>
      <c r="R117" s="7" t="s">
        <v>105</v>
      </c>
      <c r="S117" s="28">
        <v>51532</v>
      </c>
      <c r="T117" s="28">
        <v>51866</v>
      </c>
      <c r="W117" s="10">
        <v>3500</v>
      </c>
      <c r="X117" s="10" t="s">
        <v>119</v>
      </c>
    </row>
    <row r="118" spans="2:28" hidden="1" x14ac:dyDescent="0.2">
      <c r="B118" s="7" t="s">
        <v>124</v>
      </c>
      <c r="P118" s="12">
        <v>6750000000</v>
      </c>
      <c r="Q118" s="7" t="s">
        <v>6</v>
      </c>
      <c r="R118" s="7" t="s">
        <v>105</v>
      </c>
      <c r="S118" s="28">
        <v>47514</v>
      </c>
      <c r="T118" s="28">
        <v>47848</v>
      </c>
      <c r="W118" s="34">
        <v>0.95</v>
      </c>
      <c r="X118" s="10" t="s">
        <v>106</v>
      </c>
    </row>
    <row r="119" spans="2:28" hidden="1" x14ac:dyDescent="0.2">
      <c r="B119" s="7" t="s">
        <v>125</v>
      </c>
      <c r="P119" s="12">
        <v>500000000</v>
      </c>
      <c r="Q119" s="7" t="s">
        <v>6</v>
      </c>
      <c r="R119" s="7" t="s">
        <v>105</v>
      </c>
      <c r="S119" s="28">
        <v>50801</v>
      </c>
      <c r="T119" s="28">
        <v>51135</v>
      </c>
    </row>
    <row r="120" spans="2:28" x14ac:dyDescent="0.2">
      <c r="S120" s="28"/>
      <c r="T120" s="28"/>
    </row>
    <row r="121" spans="2:28" x14ac:dyDescent="0.2">
      <c r="B121" s="31" t="s">
        <v>126</v>
      </c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2">
        <v>35000000000</v>
      </c>
      <c r="Q121" s="31" t="s">
        <v>89</v>
      </c>
      <c r="R121" s="7" t="s">
        <v>105</v>
      </c>
      <c r="S121" s="28">
        <v>44592</v>
      </c>
      <c r="T121" s="28">
        <v>44926</v>
      </c>
    </row>
    <row r="122" spans="2:28" x14ac:dyDescent="0.2">
      <c r="B122" s="31" t="s">
        <v>127</v>
      </c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2">
        <v>2265825778</v>
      </c>
      <c r="Q122" s="31" t="s">
        <v>89</v>
      </c>
      <c r="R122" s="7" t="s">
        <v>105</v>
      </c>
      <c r="S122" s="28">
        <v>44377</v>
      </c>
      <c r="T122" s="28">
        <v>44742</v>
      </c>
      <c r="W122" s="10">
        <v>500</v>
      </c>
      <c r="X122" s="10" t="s">
        <v>119</v>
      </c>
    </row>
    <row r="123" spans="2:28" x14ac:dyDescent="0.2">
      <c r="B123" s="7" t="s">
        <v>128</v>
      </c>
      <c r="P123" s="12">
        <v>42133953554.748703</v>
      </c>
      <c r="Q123" s="7" t="s">
        <v>6</v>
      </c>
      <c r="R123" s="7" t="s">
        <v>105</v>
      </c>
      <c r="S123" s="28">
        <v>44957</v>
      </c>
      <c r="T123" s="28">
        <v>45291</v>
      </c>
      <c r="W123" s="10">
        <v>12400</v>
      </c>
      <c r="X123" s="10" t="s">
        <v>119</v>
      </c>
    </row>
    <row r="124" spans="2:28" x14ac:dyDescent="0.2">
      <c r="B124" s="7" t="s">
        <v>129</v>
      </c>
      <c r="P124" s="12">
        <v>1591823944</v>
      </c>
      <c r="Q124" s="7" t="s">
        <v>6</v>
      </c>
      <c r="R124" s="7" t="s">
        <v>130</v>
      </c>
      <c r="S124" s="28">
        <v>44105</v>
      </c>
      <c r="T124" s="28">
        <v>44470</v>
      </c>
      <c r="W124" s="10">
        <v>500</v>
      </c>
      <c r="X124" s="10" t="s">
        <v>119</v>
      </c>
    </row>
    <row r="125" spans="2:28" x14ac:dyDescent="0.2">
      <c r="B125" s="7" t="s">
        <v>131</v>
      </c>
      <c r="P125" s="12">
        <v>5775431381</v>
      </c>
      <c r="Q125" s="7" t="s">
        <v>6</v>
      </c>
      <c r="R125" s="7" t="s">
        <v>105</v>
      </c>
      <c r="S125" s="28">
        <v>45322</v>
      </c>
      <c r="T125" s="28">
        <v>45504</v>
      </c>
    </row>
    <row r="126" spans="2:28" hidden="1" x14ac:dyDescent="0.2">
      <c r="B126" s="7" t="s">
        <v>132</v>
      </c>
      <c r="P126" s="12">
        <v>80000000000</v>
      </c>
      <c r="Q126" s="7" t="s">
        <v>6</v>
      </c>
      <c r="R126" s="7" t="s">
        <v>105</v>
      </c>
      <c r="S126" s="28">
        <v>45504</v>
      </c>
      <c r="T126" s="28">
        <v>45657</v>
      </c>
    </row>
    <row r="127" spans="2:28" hidden="1" x14ac:dyDescent="0.2">
      <c r="B127" s="7" t="s">
        <v>133</v>
      </c>
      <c r="P127" s="12">
        <v>111000000000</v>
      </c>
      <c r="Q127" s="7" t="s">
        <v>6</v>
      </c>
      <c r="R127" s="7" t="s">
        <v>105</v>
      </c>
      <c r="S127" s="28">
        <v>46783</v>
      </c>
      <c r="T127" s="28">
        <v>49674</v>
      </c>
    </row>
    <row r="128" spans="2:28" hidden="1" x14ac:dyDescent="0.2">
      <c r="B128" s="7" t="s">
        <v>134</v>
      </c>
      <c r="P128" s="12">
        <v>4000000000</v>
      </c>
      <c r="Q128" s="7" t="s">
        <v>6</v>
      </c>
      <c r="R128" s="7" t="s">
        <v>105</v>
      </c>
      <c r="S128" s="28">
        <v>46234</v>
      </c>
      <c r="T128" s="28">
        <v>46387</v>
      </c>
      <c r="W128" s="10">
        <v>1553</v>
      </c>
      <c r="X128" s="10" t="s">
        <v>119</v>
      </c>
    </row>
    <row r="129" spans="1:24" hidden="1" x14ac:dyDescent="0.2">
      <c r="B129" s="7" t="s">
        <v>135</v>
      </c>
      <c r="P129" s="12">
        <v>6500000000</v>
      </c>
      <c r="Q129" s="7" t="s">
        <v>6</v>
      </c>
      <c r="R129" s="7" t="s">
        <v>105</v>
      </c>
      <c r="S129" s="28">
        <v>46599</v>
      </c>
      <c r="T129" s="28">
        <v>46752</v>
      </c>
      <c r="W129" s="10">
        <v>2500</v>
      </c>
      <c r="X129" s="10" t="s">
        <v>119</v>
      </c>
    </row>
    <row r="130" spans="1:24" x14ac:dyDescent="0.2">
      <c r="P130" s="12"/>
      <c r="S130" s="28"/>
      <c r="T130" s="28"/>
      <c r="W130" s="10"/>
      <c r="X130" s="10"/>
    </row>
    <row r="131" spans="1:24" x14ac:dyDescent="0.2">
      <c r="P131" s="12"/>
      <c r="S131" s="28"/>
      <c r="T131" s="28"/>
      <c r="W131" s="10"/>
      <c r="X131" s="10"/>
    </row>
    <row r="132" spans="1:24" x14ac:dyDescent="0.2">
      <c r="R132" s="6" t="s">
        <v>100</v>
      </c>
      <c r="S132" s="6" t="s">
        <v>136</v>
      </c>
      <c r="T132" s="6" t="s">
        <v>137</v>
      </c>
    </row>
    <row r="133" spans="1:24" x14ac:dyDescent="0.2">
      <c r="B133" s="35" t="s">
        <v>138</v>
      </c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6" t="s">
        <v>89</v>
      </c>
      <c r="R133" s="37">
        <f>'[38]Costos Proyectos'!H67</f>
        <v>44075</v>
      </c>
      <c r="S133" s="38">
        <v>8.3000000000000004E-2</v>
      </c>
      <c r="T133" s="39">
        <f>195000000/2</f>
        <v>97500000</v>
      </c>
      <c r="X133" s="10"/>
    </row>
    <row r="134" spans="1:24" x14ac:dyDescent="0.2">
      <c r="A134" s="40" t="s">
        <v>89</v>
      </c>
      <c r="B134" s="35" t="s">
        <v>139</v>
      </c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6" t="s">
        <v>89</v>
      </c>
      <c r="R134" s="37">
        <f>'[38]Costos Proyectos'!H68</f>
        <v>44197</v>
      </c>
      <c r="S134" s="38">
        <v>0.01</v>
      </c>
      <c r="T134" s="39">
        <f>200000000/2</f>
        <v>100000000</v>
      </c>
      <c r="X134" s="10"/>
    </row>
    <row r="135" spans="1:24" x14ac:dyDescent="0.2">
      <c r="A135" s="40" t="s">
        <v>6</v>
      </c>
      <c r="R135" s="6" t="s">
        <v>140</v>
      </c>
      <c r="S135" s="6" t="s">
        <v>141</v>
      </c>
      <c r="T135" s="6" t="s">
        <v>142</v>
      </c>
    </row>
    <row r="136" spans="1:24" x14ac:dyDescent="0.2">
      <c r="B136" s="35" t="s">
        <v>143</v>
      </c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6" t="s">
        <v>89</v>
      </c>
      <c r="R136" s="41">
        <v>320000000</v>
      </c>
      <c r="S136" s="42">
        <v>44105</v>
      </c>
      <c r="T136" s="42" t="s">
        <v>144</v>
      </c>
    </row>
    <row r="137" spans="1:24" x14ac:dyDescent="0.2">
      <c r="R137" s="41"/>
      <c r="S137" s="42"/>
      <c r="T137" s="42"/>
    </row>
    <row r="138" spans="1:24" x14ac:dyDescent="0.2">
      <c r="B138" s="35" t="s">
        <v>145</v>
      </c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6" t="s">
        <v>89</v>
      </c>
      <c r="R138" s="41"/>
      <c r="S138" s="42"/>
      <c r="T138" s="42"/>
    </row>
    <row r="139" spans="1:24" x14ac:dyDescent="0.2">
      <c r="R139" s="6" t="s">
        <v>100</v>
      </c>
      <c r="S139" s="6" t="s">
        <v>146</v>
      </c>
      <c r="T139" s="6" t="s">
        <v>137</v>
      </c>
    </row>
    <row r="140" spans="1:24" x14ac:dyDescent="0.2">
      <c r="B140" s="35" t="s">
        <v>147</v>
      </c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6" t="s">
        <v>89</v>
      </c>
      <c r="R140" s="28">
        <v>44227</v>
      </c>
      <c r="S140" s="39">
        <f>('[38]Acueductos Rurales'!C122*'[38]Input Ing Acu'!AE48)+('[38]Acueductos Rurales'!C122*'[38]Input Ing Acu'!AE125*'[38]Input Ing Acu'!AE64)</f>
        <v>164852552.58523369</v>
      </c>
      <c r="T140" s="39">
        <f>'[38]Acueductos Rurales'!J6</f>
        <v>162421532.56666666</v>
      </c>
      <c r="V140" s="43"/>
    </row>
    <row r="141" spans="1:24" x14ac:dyDescent="0.2">
      <c r="S141" s="39"/>
      <c r="T141" s="39"/>
      <c r="U141" s="39"/>
      <c r="V141" s="39"/>
    </row>
    <row r="142" spans="1:24" hidden="1" x14ac:dyDescent="0.2">
      <c r="R142" s="6" t="s">
        <v>148</v>
      </c>
      <c r="S142" s="6" t="s">
        <v>149</v>
      </c>
      <c r="T142" s="6" t="s">
        <v>150</v>
      </c>
    </row>
    <row r="143" spans="1:24" hidden="1" x14ac:dyDescent="0.2">
      <c r="B143" s="35" t="s">
        <v>151</v>
      </c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6" t="s">
        <v>6</v>
      </c>
      <c r="R143" s="28">
        <v>44227</v>
      </c>
      <c r="S143" s="44">
        <v>0.03</v>
      </c>
      <c r="T143" s="39">
        <f>AVERAGE([38]Gastos!S110:AD110)</f>
        <v>0</v>
      </c>
    </row>
    <row r="144" spans="1:24" x14ac:dyDescent="0.2">
      <c r="B144" s="35" t="s">
        <v>152</v>
      </c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6" t="s">
        <v>89</v>
      </c>
    </row>
    <row r="146" spans="2:16" x14ac:dyDescent="0.2">
      <c r="B146" s="7" t="s">
        <v>153</v>
      </c>
      <c r="O146" s="12">
        <f>+(EEFF!E28+EEFF!E29+EEFF!E31)-EEFF!E55</f>
        <v>37271480272.361992</v>
      </c>
    </row>
    <row r="153" spans="2:16" hidden="1" x14ac:dyDescent="0.2">
      <c r="B153" s="1" t="s">
        <v>154</v>
      </c>
      <c r="P153" s="1" t="s">
        <v>6</v>
      </c>
    </row>
    <row r="154" spans="2:16" hidden="1" x14ac:dyDescent="0.2"/>
    <row r="155" spans="2:16" hidden="1" x14ac:dyDescent="0.2">
      <c r="B155" s="7" t="s">
        <v>104</v>
      </c>
      <c r="P155" s="10">
        <v>30</v>
      </c>
    </row>
    <row r="156" spans="2:16" hidden="1" x14ac:dyDescent="0.2">
      <c r="B156" s="7" t="s">
        <v>155</v>
      </c>
      <c r="P156" s="10">
        <v>30</v>
      </c>
    </row>
    <row r="157" spans="2:16" hidden="1" x14ac:dyDescent="0.2">
      <c r="B157" s="7" t="s">
        <v>109</v>
      </c>
      <c r="P157" s="10">
        <v>30</v>
      </c>
    </row>
    <row r="158" spans="2:16" hidden="1" x14ac:dyDescent="0.2">
      <c r="B158" s="7" t="s">
        <v>156</v>
      </c>
      <c r="P158" s="10">
        <v>30</v>
      </c>
    </row>
    <row r="159" spans="2:16" hidden="1" x14ac:dyDescent="0.2">
      <c r="B159" s="7" t="s">
        <v>112</v>
      </c>
      <c r="P159" s="10">
        <v>30</v>
      </c>
    </row>
    <row r="160" spans="2:16" hidden="1" x14ac:dyDescent="0.2">
      <c r="B160" s="7" t="s">
        <v>114</v>
      </c>
      <c r="P160" s="10">
        <v>30</v>
      </c>
    </row>
    <row r="161" spans="2:16" hidden="1" x14ac:dyDescent="0.2">
      <c r="B161" s="7" t="s">
        <v>116</v>
      </c>
      <c r="P161" s="10">
        <v>30</v>
      </c>
    </row>
    <row r="162" spans="2:16" hidden="1" x14ac:dyDescent="0.2">
      <c r="B162" s="7" t="s">
        <v>117</v>
      </c>
      <c r="P162" s="10">
        <v>30</v>
      </c>
    </row>
    <row r="163" spans="2:16" hidden="1" x14ac:dyDescent="0.2">
      <c r="B163" s="7" t="s">
        <v>118</v>
      </c>
      <c r="P163" s="10">
        <v>30</v>
      </c>
    </row>
    <row r="164" spans="2:16" hidden="1" x14ac:dyDescent="0.2">
      <c r="B164" s="7" t="s">
        <v>120</v>
      </c>
      <c r="P164" s="10">
        <v>30</v>
      </c>
    </row>
    <row r="165" spans="2:16" hidden="1" x14ac:dyDescent="0.2">
      <c r="B165" s="7" t="s">
        <v>121</v>
      </c>
      <c r="P165" s="10">
        <v>30</v>
      </c>
    </row>
    <row r="166" spans="2:16" hidden="1" x14ac:dyDescent="0.2">
      <c r="B166" s="7" t="s">
        <v>122</v>
      </c>
      <c r="P166" s="10">
        <v>30</v>
      </c>
    </row>
    <row r="167" spans="2:16" hidden="1" x14ac:dyDescent="0.2">
      <c r="B167" s="7" t="s">
        <v>123</v>
      </c>
      <c r="P167" s="10">
        <v>30</v>
      </c>
    </row>
    <row r="168" spans="2:16" hidden="1" x14ac:dyDescent="0.2">
      <c r="B168" s="7" t="s">
        <v>124</v>
      </c>
      <c r="P168" s="10">
        <v>30</v>
      </c>
    </row>
    <row r="169" spans="2:16" hidden="1" x14ac:dyDescent="0.2">
      <c r="B169" s="7" t="s">
        <v>125</v>
      </c>
      <c r="P169" s="10">
        <v>30</v>
      </c>
    </row>
    <row r="170" spans="2:16" hidden="1" x14ac:dyDescent="0.2">
      <c r="P170" s="10"/>
    </row>
    <row r="171" spans="2:16" hidden="1" x14ac:dyDescent="0.2">
      <c r="B171" s="7" t="s">
        <v>126</v>
      </c>
      <c r="P171" s="10">
        <v>30</v>
      </c>
    </row>
    <row r="172" spans="2:16" hidden="1" x14ac:dyDescent="0.2">
      <c r="B172" s="7" t="s">
        <v>157</v>
      </c>
      <c r="P172" s="10">
        <v>30</v>
      </c>
    </row>
    <row r="173" spans="2:16" hidden="1" x14ac:dyDescent="0.2">
      <c r="B173" s="7" t="s">
        <v>158</v>
      </c>
      <c r="P173" s="10">
        <v>30</v>
      </c>
    </row>
    <row r="174" spans="2:16" hidden="1" x14ac:dyDescent="0.2">
      <c r="B174" s="7" t="s">
        <v>159</v>
      </c>
      <c r="P174" s="10">
        <v>30</v>
      </c>
    </row>
    <row r="175" spans="2:16" hidden="1" x14ac:dyDescent="0.2">
      <c r="B175" s="7" t="s">
        <v>160</v>
      </c>
      <c r="P175" s="10">
        <v>30</v>
      </c>
    </row>
    <row r="176" spans="2:16" hidden="1" x14ac:dyDescent="0.2">
      <c r="B176" s="7" t="s">
        <v>132</v>
      </c>
      <c r="P176" s="10">
        <v>30</v>
      </c>
    </row>
    <row r="177" spans="2:45" hidden="1" x14ac:dyDescent="0.2">
      <c r="B177" s="7" t="s">
        <v>133</v>
      </c>
      <c r="P177" s="10">
        <v>30</v>
      </c>
    </row>
    <row r="178" spans="2:45" hidden="1" x14ac:dyDescent="0.2">
      <c r="B178" s="7" t="s">
        <v>134</v>
      </c>
      <c r="P178" s="10">
        <v>30</v>
      </c>
    </row>
    <row r="179" spans="2:45" hidden="1" x14ac:dyDescent="0.2">
      <c r="B179" s="7" t="s">
        <v>135</v>
      </c>
      <c r="P179" s="10">
        <v>30</v>
      </c>
    </row>
    <row r="180" spans="2:45" x14ac:dyDescent="0.2">
      <c r="P180" s="10"/>
    </row>
    <row r="182" spans="2:45" hidden="1" x14ac:dyDescent="0.2">
      <c r="B182" s="7" t="s">
        <v>161</v>
      </c>
      <c r="P182" s="44">
        <v>0.69130000000000003</v>
      </c>
      <c r="Q182" s="34">
        <f>P182</f>
        <v>0.69130000000000003</v>
      </c>
      <c r="R182" s="34">
        <f t="shared" ref="R182:AG183" si="39">Q182</f>
        <v>0.69130000000000003</v>
      </c>
      <c r="S182" s="34">
        <f t="shared" si="39"/>
        <v>0.69130000000000003</v>
      </c>
      <c r="T182" s="34">
        <f t="shared" si="39"/>
        <v>0.69130000000000003</v>
      </c>
      <c r="U182" s="34">
        <f t="shared" si="39"/>
        <v>0.69130000000000003</v>
      </c>
      <c r="V182" s="34">
        <f t="shared" si="39"/>
        <v>0.69130000000000003</v>
      </c>
      <c r="W182" s="34">
        <f t="shared" si="39"/>
        <v>0.69130000000000003</v>
      </c>
      <c r="X182" s="34">
        <f t="shared" si="39"/>
        <v>0.69130000000000003</v>
      </c>
      <c r="Y182" s="34">
        <f t="shared" si="39"/>
        <v>0.69130000000000003</v>
      </c>
      <c r="Z182" s="34">
        <f t="shared" si="39"/>
        <v>0.69130000000000003</v>
      </c>
      <c r="AA182" s="34">
        <f t="shared" si="39"/>
        <v>0.69130000000000003</v>
      </c>
      <c r="AB182" s="34">
        <f t="shared" si="39"/>
        <v>0.69130000000000003</v>
      </c>
      <c r="AC182" s="34">
        <f t="shared" si="39"/>
        <v>0.69130000000000003</v>
      </c>
      <c r="AD182" s="34">
        <f t="shared" si="39"/>
        <v>0.69130000000000003</v>
      </c>
      <c r="AE182" s="34">
        <f t="shared" si="39"/>
        <v>0.69130000000000003</v>
      </c>
      <c r="AF182" s="34">
        <f t="shared" si="39"/>
        <v>0.69130000000000003</v>
      </c>
      <c r="AG182" s="34">
        <f t="shared" si="39"/>
        <v>0.69130000000000003</v>
      </c>
      <c r="AH182" s="34">
        <f t="shared" ref="AH182:AS183" si="40">AG182</f>
        <v>0.69130000000000003</v>
      </c>
      <c r="AI182" s="34">
        <f t="shared" si="40"/>
        <v>0.69130000000000003</v>
      </c>
      <c r="AJ182" s="34">
        <f t="shared" si="40"/>
        <v>0.69130000000000003</v>
      </c>
      <c r="AK182" s="34">
        <f t="shared" si="40"/>
        <v>0.69130000000000003</v>
      </c>
      <c r="AL182" s="34">
        <f t="shared" si="40"/>
        <v>0.69130000000000003</v>
      </c>
      <c r="AM182" s="34">
        <f t="shared" si="40"/>
        <v>0.69130000000000003</v>
      </c>
      <c r="AN182" s="34">
        <f t="shared" si="40"/>
        <v>0.69130000000000003</v>
      </c>
      <c r="AO182" s="34">
        <f t="shared" si="40"/>
        <v>0.69130000000000003</v>
      </c>
      <c r="AP182" s="34">
        <f t="shared" si="40"/>
        <v>0.69130000000000003</v>
      </c>
      <c r="AQ182" s="34">
        <f t="shared" si="40"/>
        <v>0.69130000000000003</v>
      </c>
      <c r="AR182" s="34">
        <f t="shared" si="40"/>
        <v>0.69130000000000003</v>
      </c>
      <c r="AS182" s="34">
        <f t="shared" si="40"/>
        <v>0.69130000000000003</v>
      </c>
    </row>
    <row r="183" spans="2:45" hidden="1" x14ac:dyDescent="0.2">
      <c r="B183" s="7" t="s">
        <v>162</v>
      </c>
      <c r="P183" s="44">
        <v>0.30869999999999997</v>
      </c>
      <c r="Q183" s="34">
        <f>P183</f>
        <v>0.30869999999999997</v>
      </c>
      <c r="R183" s="34">
        <f t="shared" si="39"/>
        <v>0.30869999999999997</v>
      </c>
      <c r="S183" s="34">
        <f t="shared" si="39"/>
        <v>0.30869999999999997</v>
      </c>
      <c r="T183" s="34">
        <f t="shared" si="39"/>
        <v>0.30869999999999997</v>
      </c>
      <c r="U183" s="34">
        <f t="shared" si="39"/>
        <v>0.30869999999999997</v>
      </c>
      <c r="V183" s="34">
        <f t="shared" si="39"/>
        <v>0.30869999999999997</v>
      </c>
      <c r="W183" s="34">
        <f t="shared" si="39"/>
        <v>0.30869999999999997</v>
      </c>
      <c r="X183" s="34">
        <f t="shared" si="39"/>
        <v>0.30869999999999997</v>
      </c>
      <c r="Y183" s="34">
        <f t="shared" si="39"/>
        <v>0.30869999999999997</v>
      </c>
      <c r="Z183" s="34">
        <f t="shared" si="39"/>
        <v>0.30869999999999997</v>
      </c>
      <c r="AA183" s="34">
        <f t="shared" si="39"/>
        <v>0.30869999999999997</v>
      </c>
      <c r="AB183" s="34">
        <f t="shared" si="39"/>
        <v>0.30869999999999997</v>
      </c>
      <c r="AC183" s="34">
        <f t="shared" si="39"/>
        <v>0.30869999999999997</v>
      </c>
      <c r="AD183" s="34">
        <f t="shared" si="39"/>
        <v>0.30869999999999997</v>
      </c>
      <c r="AE183" s="34">
        <f t="shared" si="39"/>
        <v>0.30869999999999997</v>
      </c>
      <c r="AF183" s="34">
        <f t="shared" si="39"/>
        <v>0.30869999999999997</v>
      </c>
      <c r="AG183" s="34">
        <f t="shared" si="39"/>
        <v>0.30869999999999997</v>
      </c>
      <c r="AH183" s="34">
        <f t="shared" si="40"/>
        <v>0.30869999999999997</v>
      </c>
      <c r="AI183" s="34">
        <f t="shared" si="40"/>
        <v>0.30869999999999997</v>
      </c>
      <c r="AJ183" s="34">
        <f t="shared" si="40"/>
        <v>0.30869999999999997</v>
      </c>
      <c r="AK183" s="34">
        <f t="shared" si="40"/>
        <v>0.30869999999999997</v>
      </c>
      <c r="AL183" s="34">
        <f t="shared" si="40"/>
        <v>0.30869999999999997</v>
      </c>
      <c r="AM183" s="34">
        <f t="shared" si="40"/>
        <v>0.30869999999999997</v>
      </c>
      <c r="AN183" s="34">
        <f t="shared" si="40"/>
        <v>0.30869999999999997</v>
      </c>
      <c r="AO183" s="34">
        <f t="shared" si="40"/>
        <v>0.30869999999999997</v>
      </c>
      <c r="AP183" s="34">
        <f t="shared" si="40"/>
        <v>0.30869999999999997</v>
      </c>
      <c r="AQ183" s="34">
        <f t="shared" si="40"/>
        <v>0.30869999999999997</v>
      </c>
      <c r="AR183" s="34">
        <f t="shared" si="40"/>
        <v>0.30869999999999997</v>
      </c>
      <c r="AS183" s="34">
        <f t="shared" si="40"/>
        <v>0.30869999999999997</v>
      </c>
    </row>
    <row r="184" spans="2:45" hidden="1" x14ac:dyDescent="0.2">
      <c r="B184" s="7" t="s">
        <v>163</v>
      </c>
    </row>
    <row r="185" spans="2:45" hidden="1" x14ac:dyDescent="0.2"/>
    <row r="186" spans="2:45" hidden="1" x14ac:dyDescent="0.2">
      <c r="B186" s="7" t="s">
        <v>164</v>
      </c>
      <c r="P186" s="44">
        <v>0.86509999999999998</v>
      </c>
      <c r="Q186" s="34">
        <f>P186</f>
        <v>0.86509999999999998</v>
      </c>
      <c r="R186" s="34">
        <f t="shared" ref="R186:AS187" si="41">Q186</f>
        <v>0.86509999999999998</v>
      </c>
      <c r="S186" s="34">
        <f t="shared" si="41"/>
        <v>0.86509999999999998</v>
      </c>
      <c r="T186" s="34">
        <f t="shared" si="41"/>
        <v>0.86509999999999998</v>
      </c>
      <c r="U186" s="34">
        <f t="shared" si="41"/>
        <v>0.86509999999999998</v>
      </c>
      <c r="V186" s="34">
        <f t="shared" si="41"/>
        <v>0.86509999999999998</v>
      </c>
      <c r="W186" s="34">
        <f t="shared" si="41"/>
        <v>0.86509999999999998</v>
      </c>
      <c r="X186" s="34">
        <f t="shared" si="41"/>
        <v>0.86509999999999998</v>
      </c>
      <c r="Y186" s="34">
        <f t="shared" si="41"/>
        <v>0.86509999999999998</v>
      </c>
      <c r="Z186" s="34">
        <f t="shared" si="41"/>
        <v>0.86509999999999998</v>
      </c>
      <c r="AA186" s="34">
        <f t="shared" si="41"/>
        <v>0.86509999999999998</v>
      </c>
      <c r="AB186" s="34">
        <f t="shared" si="41"/>
        <v>0.86509999999999998</v>
      </c>
      <c r="AC186" s="34">
        <f t="shared" si="41"/>
        <v>0.86509999999999998</v>
      </c>
      <c r="AD186" s="34">
        <f t="shared" si="41"/>
        <v>0.86509999999999998</v>
      </c>
      <c r="AE186" s="34">
        <f t="shared" si="41"/>
        <v>0.86509999999999998</v>
      </c>
      <c r="AF186" s="34">
        <f t="shared" si="41"/>
        <v>0.86509999999999998</v>
      </c>
      <c r="AG186" s="34">
        <f t="shared" si="41"/>
        <v>0.86509999999999998</v>
      </c>
      <c r="AH186" s="34">
        <f t="shared" si="41"/>
        <v>0.86509999999999998</v>
      </c>
      <c r="AI186" s="34">
        <f t="shared" si="41"/>
        <v>0.86509999999999998</v>
      </c>
      <c r="AJ186" s="34">
        <f t="shared" si="41"/>
        <v>0.86509999999999998</v>
      </c>
      <c r="AK186" s="34">
        <f t="shared" si="41"/>
        <v>0.86509999999999998</v>
      </c>
      <c r="AL186" s="34">
        <f t="shared" si="41"/>
        <v>0.86509999999999998</v>
      </c>
      <c r="AM186" s="34">
        <f t="shared" si="41"/>
        <v>0.86509999999999998</v>
      </c>
      <c r="AN186" s="34">
        <f t="shared" si="41"/>
        <v>0.86509999999999998</v>
      </c>
      <c r="AO186" s="34">
        <f t="shared" si="41"/>
        <v>0.86509999999999998</v>
      </c>
      <c r="AP186" s="34">
        <f t="shared" si="41"/>
        <v>0.86509999999999998</v>
      </c>
      <c r="AQ186" s="34">
        <f t="shared" si="41"/>
        <v>0.86509999999999998</v>
      </c>
      <c r="AR186" s="34">
        <f t="shared" si="41"/>
        <v>0.86509999999999998</v>
      </c>
      <c r="AS186" s="34">
        <f t="shared" si="41"/>
        <v>0.86509999999999998</v>
      </c>
    </row>
    <row r="187" spans="2:45" hidden="1" x14ac:dyDescent="0.2">
      <c r="B187" s="7" t="s">
        <v>165</v>
      </c>
      <c r="P187" s="44">
        <v>0.13490000000000002</v>
      </c>
      <c r="Q187" s="34">
        <f>P187</f>
        <v>0.13490000000000002</v>
      </c>
      <c r="R187" s="34">
        <f t="shared" si="41"/>
        <v>0.13490000000000002</v>
      </c>
      <c r="S187" s="34">
        <f t="shared" si="41"/>
        <v>0.13490000000000002</v>
      </c>
      <c r="T187" s="34">
        <f t="shared" si="41"/>
        <v>0.13490000000000002</v>
      </c>
      <c r="U187" s="34">
        <f t="shared" si="41"/>
        <v>0.13490000000000002</v>
      </c>
      <c r="V187" s="34">
        <f t="shared" si="41"/>
        <v>0.13490000000000002</v>
      </c>
      <c r="W187" s="34">
        <f t="shared" si="41"/>
        <v>0.13490000000000002</v>
      </c>
      <c r="X187" s="34">
        <f t="shared" si="41"/>
        <v>0.13490000000000002</v>
      </c>
      <c r="Y187" s="34">
        <f t="shared" si="41"/>
        <v>0.13490000000000002</v>
      </c>
      <c r="Z187" s="34">
        <f t="shared" si="41"/>
        <v>0.13490000000000002</v>
      </c>
      <c r="AA187" s="34">
        <f t="shared" si="41"/>
        <v>0.13490000000000002</v>
      </c>
      <c r="AB187" s="34">
        <f t="shared" si="41"/>
        <v>0.13490000000000002</v>
      </c>
      <c r="AC187" s="34">
        <f t="shared" si="41"/>
        <v>0.13490000000000002</v>
      </c>
      <c r="AD187" s="34">
        <f t="shared" si="41"/>
        <v>0.13490000000000002</v>
      </c>
      <c r="AE187" s="34">
        <f t="shared" si="41"/>
        <v>0.13490000000000002</v>
      </c>
      <c r="AF187" s="34">
        <f t="shared" si="41"/>
        <v>0.13490000000000002</v>
      </c>
      <c r="AG187" s="34">
        <f t="shared" si="41"/>
        <v>0.13490000000000002</v>
      </c>
      <c r="AH187" s="34">
        <f t="shared" si="41"/>
        <v>0.13490000000000002</v>
      </c>
      <c r="AI187" s="34">
        <f t="shared" si="41"/>
        <v>0.13490000000000002</v>
      </c>
      <c r="AJ187" s="34">
        <f t="shared" si="41"/>
        <v>0.13490000000000002</v>
      </c>
      <c r="AK187" s="34">
        <f t="shared" si="41"/>
        <v>0.13490000000000002</v>
      </c>
      <c r="AL187" s="34">
        <f t="shared" si="41"/>
        <v>0.13490000000000002</v>
      </c>
      <c r="AM187" s="34">
        <f t="shared" si="41"/>
        <v>0.13490000000000002</v>
      </c>
      <c r="AN187" s="34">
        <f t="shared" si="41"/>
        <v>0.13490000000000002</v>
      </c>
      <c r="AO187" s="34">
        <f t="shared" si="41"/>
        <v>0.13490000000000002</v>
      </c>
      <c r="AP187" s="34">
        <f t="shared" si="41"/>
        <v>0.13490000000000002</v>
      </c>
      <c r="AQ187" s="34">
        <f t="shared" si="41"/>
        <v>0.13490000000000002</v>
      </c>
      <c r="AR187" s="34">
        <f t="shared" si="41"/>
        <v>0.13490000000000002</v>
      </c>
      <c r="AS187" s="34">
        <f t="shared" si="41"/>
        <v>0.13490000000000002</v>
      </c>
    </row>
    <row r="188" spans="2:45" hidden="1" x14ac:dyDescent="0.2">
      <c r="B188" s="7" t="s">
        <v>163</v>
      </c>
    </row>
    <row r="189" spans="2:45" hidden="1" x14ac:dyDescent="0.2"/>
    <row r="190" spans="2:45" hidden="1" x14ac:dyDescent="0.2">
      <c r="B190" s="7" t="s">
        <v>166</v>
      </c>
      <c r="P190" s="45">
        <f>(3.13%)/2</f>
        <v>1.5650000000000001E-2</v>
      </c>
      <c r="Q190" s="46">
        <f>P190*2</f>
        <v>3.1300000000000001E-2</v>
      </c>
      <c r="R190" s="46">
        <f t="shared" ref="R190:AG191" si="42">Q190</f>
        <v>3.1300000000000001E-2</v>
      </c>
      <c r="S190" s="46">
        <f t="shared" si="42"/>
        <v>3.1300000000000001E-2</v>
      </c>
      <c r="T190" s="46">
        <f t="shared" si="42"/>
        <v>3.1300000000000001E-2</v>
      </c>
      <c r="U190" s="46">
        <f t="shared" si="42"/>
        <v>3.1300000000000001E-2</v>
      </c>
      <c r="V190" s="46">
        <f t="shared" si="42"/>
        <v>3.1300000000000001E-2</v>
      </c>
      <c r="W190" s="46">
        <f t="shared" si="42"/>
        <v>3.1300000000000001E-2</v>
      </c>
      <c r="X190" s="46">
        <f t="shared" si="42"/>
        <v>3.1300000000000001E-2</v>
      </c>
      <c r="Y190" s="46">
        <f t="shared" si="42"/>
        <v>3.1300000000000001E-2</v>
      </c>
      <c r="Z190" s="46">
        <f t="shared" si="42"/>
        <v>3.1300000000000001E-2</v>
      </c>
      <c r="AA190" s="46">
        <f t="shared" si="42"/>
        <v>3.1300000000000001E-2</v>
      </c>
      <c r="AB190" s="46">
        <f t="shared" si="42"/>
        <v>3.1300000000000001E-2</v>
      </c>
      <c r="AC190" s="46">
        <f t="shared" si="42"/>
        <v>3.1300000000000001E-2</v>
      </c>
      <c r="AD190" s="46">
        <f t="shared" si="42"/>
        <v>3.1300000000000001E-2</v>
      </c>
      <c r="AE190" s="46">
        <f t="shared" si="42"/>
        <v>3.1300000000000001E-2</v>
      </c>
      <c r="AF190" s="46">
        <f t="shared" si="42"/>
        <v>3.1300000000000001E-2</v>
      </c>
      <c r="AG190" s="46">
        <f t="shared" si="42"/>
        <v>3.1300000000000001E-2</v>
      </c>
      <c r="AH190" s="46">
        <f t="shared" ref="AH190:AS191" si="43">AG190</f>
        <v>3.1300000000000001E-2</v>
      </c>
      <c r="AI190" s="46">
        <f t="shared" si="43"/>
        <v>3.1300000000000001E-2</v>
      </c>
      <c r="AJ190" s="46">
        <f t="shared" si="43"/>
        <v>3.1300000000000001E-2</v>
      </c>
      <c r="AK190" s="46">
        <f t="shared" si="43"/>
        <v>3.1300000000000001E-2</v>
      </c>
      <c r="AL190" s="46">
        <f t="shared" si="43"/>
        <v>3.1300000000000001E-2</v>
      </c>
      <c r="AM190" s="46">
        <f t="shared" si="43"/>
        <v>3.1300000000000001E-2</v>
      </c>
      <c r="AN190" s="46">
        <f t="shared" si="43"/>
        <v>3.1300000000000001E-2</v>
      </c>
      <c r="AO190" s="46">
        <f t="shared" si="43"/>
        <v>3.1300000000000001E-2</v>
      </c>
      <c r="AP190" s="46">
        <f t="shared" si="43"/>
        <v>3.1300000000000001E-2</v>
      </c>
      <c r="AQ190" s="46">
        <f t="shared" si="43"/>
        <v>3.1300000000000001E-2</v>
      </c>
      <c r="AR190" s="46">
        <f t="shared" si="43"/>
        <v>3.1300000000000001E-2</v>
      </c>
      <c r="AS190" s="46">
        <f t="shared" si="43"/>
        <v>3.1300000000000001E-2</v>
      </c>
    </row>
    <row r="191" spans="2:45" hidden="1" x14ac:dyDescent="0.2">
      <c r="B191" s="7" t="s">
        <v>167</v>
      </c>
      <c r="P191" s="45">
        <f>(3.13%)/2</f>
        <v>1.5650000000000001E-2</v>
      </c>
      <c r="Q191" s="46">
        <f>P191*2</f>
        <v>3.1300000000000001E-2</v>
      </c>
      <c r="R191" s="46">
        <f t="shared" si="42"/>
        <v>3.1300000000000001E-2</v>
      </c>
      <c r="S191" s="46">
        <f t="shared" si="42"/>
        <v>3.1300000000000001E-2</v>
      </c>
      <c r="T191" s="46">
        <f t="shared" si="42"/>
        <v>3.1300000000000001E-2</v>
      </c>
      <c r="U191" s="46">
        <f t="shared" si="42"/>
        <v>3.1300000000000001E-2</v>
      </c>
      <c r="V191" s="46">
        <f t="shared" si="42"/>
        <v>3.1300000000000001E-2</v>
      </c>
      <c r="W191" s="46">
        <f t="shared" si="42"/>
        <v>3.1300000000000001E-2</v>
      </c>
      <c r="X191" s="46">
        <f t="shared" si="42"/>
        <v>3.1300000000000001E-2</v>
      </c>
      <c r="Y191" s="46">
        <f t="shared" si="42"/>
        <v>3.1300000000000001E-2</v>
      </c>
      <c r="Z191" s="46">
        <f t="shared" si="42"/>
        <v>3.1300000000000001E-2</v>
      </c>
      <c r="AA191" s="46">
        <f t="shared" si="42"/>
        <v>3.1300000000000001E-2</v>
      </c>
      <c r="AB191" s="46">
        <f t="shared" si="42"/>
        <v>3.1300000000000001E-2</v>
      </c>
      <c r="AC191" s="46">
        <f t="shared" si="42"/>
        <v>3.1300000000000001E-2</v>
      </c>
      <c r="AD191" s="46">
        <f t="shared" si="42"/>
        <v>3.1300000000000001E-2</v>
      </c>
      <c r="AE191" s="46">
        <f t="shared" si="42"/>
        <v>3.1300000000000001E-2</v>
      </c>
      <c r="AF191" s="46">
        <f t="shared" si="42"/>
        <v>3.1300000000000001E-2</v>
      </c>
      <c r="AG191" s="46">
        <f t="shared" si="42"/>
        <v>3.1300000000000001E-2</v>
      </c>
      <c r="AH191" s="46">
        <f t="shared" si="43"/>
        <v>3.1300000000000001E-2</v>
      </c>
      <c r="AI191" s="46">
        <f t="shared" si="43"/>
        <v>3.1300000000000001E-2</v>
      </c>
      <c r="AJ191" s="46">
        <f t="shared" si="43"/>
        <v>3.1300000000000001E-2</v>
      </c>
      <c r="AK191" s="46">
        <f t="shared" si="43"/>
        <v>3.1300000000000001E-2</v>
      </c>
      <c r="AL191" s="46">
        <f t="shared" si="43"/>
        <v>3.1300000000000001E-2</v>
      </c>
      <c r="AM191" s="46">
        <f t="shared" si="43"/>
        <v>3.1300000000000001E-2</v>
      </c>
      <c r="AN191" s="46">
        <f t="shared" si="43"/>
        <v>3.1300000000000001E-2</v>
      </c>
      <c r="AO191" s="46">
        <f t="shared" si="43"/>
        <v>3.1300000000000001E-2</v>
      </c>
      <c r="AP191" s="46">
        <f t="shared" si="43"/>
        <v>3.1300000000000001E-2</v>
      </c>
      <c r="AQ191" s="46">
        <f t="shared" si="43"/>
        <v>3.1300000000000001E-2</v>
      </c>
      <c r="AR191" s="46">
        <f t="shared" si="43"/>
        <v>3.1300000000000001E-2</v>
      </c>
      <c r="AS191" s="46">
        <f t="shared" si="43"/>
        <v>3.1300000000000001E-2</v>
      </c>
    </row>
    <row r="192" spans="2:45" hidden="1" x14ac:dyDescent="0.2"/>
  </sheetData>
  <dataValidations count="4">
    <dataValidation type="list" allowBlank="1" showInputMessage="1" showErrorMessage="1" sqref="P133:P134 P140 Q105:Q119 Q121:Q131 P136 P143:P144 P138" xr:uid="{E3B949B8-07ED-1748-9579-4AFC47F4D751}">
      <formula1>$A$134:$A$135</formula1>
    </dataValidation>
    <dataValidation type="list" allowBlank="1" showInputMessage="1" showErrorMessage="1" sqref="P153" xr:uid="{6228E39C-89D6-AF46-A716-D6134B351483}">
      <formula1>$AV$1:$AV$2</formula1>
    </dataValidation>
    <dataValidation type="list" allowBlank="1" showInputMessage="1" showErrorMessage="1" sqref="P97" xr:uid="{B24A52F2-F87C-2048-B8F8-1CF2AB75C96A}">
      <formula1>$A$97:$A$99</formula1>
    </dataValidation>
    <dataValidation type="list" allowBlank="1" showInputMessage="1" showErrorMessage="1" sqref="K97:O97 Q97:AS97" xr:uid="{FB90ED34-1AB5-DD4A-AC9A-42E456F4E9EF}">
      <formula1>$A$97:$A$98</formula1>
    </dataValidation>
  </dataValidations>
  <printOptions horizontalCentered="1"/>
  <pageMargins left="0" right="0" top="0.39370078740157483" bottom="0.59055118110236227" header="0" footer="0.19685039370078741"/>
  <pageSetup scale="50" orientation="landscape" r:id="rId1"/>
  <headerFooter>
    <oddFooter>&amp;L&amp;"Garamond,Negrita"&amp;12I. Arteta
Director Financiero y Contable&amp;R&amp;"Garamond,Negrita"&amp;12&amp;F
Pagina &amp;P de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30A13-023B-0346-93F8-1939FB4B9DDB}">
  <sheetPr>
    <tabColor theme="4" tint="0.79998168889431442"/>
    <pageSetUpPr fitToPage="1"/>
  </sheetPr>
  <dimension ref="C1:L87"/>
  <sheetViews>
    <sheetView showGridLines="0" tabSelected="1" zoomScale="89" zoomScaleNormal="90" zoomScalePageLayoutView="80" workbookViewId="0">
      <pane xSplit="3" ySplit="2" topLeftCell="D3" activePane="bottomRight" state="frozen"/>
      <selection activeCell="AI68" sqref="AI68"/>
      <selection pane="topRight" activeCell="AI68" sqref="AI68"/>
      <selection pane="bottomLeft" activeCell="AI68" sqref="AI68"/>
      <selection pane="bottomRight" activeCell="AI68" sqref="AI68"/>
    </sheetView>
  </sheetViews>
  <sheetFormatPr baseColWidth="10" defaultColWidth="9.33203125" defaultRowHeight="15" outlineLevelRow="1" x14ac:dyDescent="0.2"/>
  <cols>
    <col min="1" max="1" width="10" style="49" customWidth="1"/>
    <col min="2" max="2" width="9.1640625" style="49" customWidth="1"/>
    <col min="3" max="3" width="35.5" style="49" customWidth="1"/>
    <col min="4" max="4" width="24.33203125" style="49" customWidth="1"/>
    <col min="5" max="7" width="18.6640625" style="49" customWidth="1"/>
    <col min="8" max="12" width="17.1640625" style="49" bestFit="1" customWidth="1"/>
    <col min="13" max="16384" width="9.33203125" style="49"/>
  </cols>
  <sheetData>
    <row r="1" spans="3:12" x14ac:dyDescent="0.2">
      <c r="C1" s="47"/>
      <c r="D1" s="48">
        <v>2019</v>
      </c>
      <c r="E1" s="48">
        <v>2020</v>
      </c>
      <c r="F1" s="48">
        <f>E1+1</f>
        <v>2021</v>
      </c>
      <c r="G1" s="48">
        <f t="shared" ref="G1:L1" si="0">F1+1</f>
        <v>2022</v>
      </c>
      <c r="H1" s="48">
        <f t="shared" si="0"/>
        <v>2023</v>
      </c>
      <c r="I1" s="48">
        <f t="shared" si="0"/>
        <v>2024</v>
      </c>
      <c r="J1" s="48">
        <f t="shared" si="0"/>
        <v>2025</v>
      </c>
      <c r="K1" s="48">
        <f t="shared" si="0"/>
        <v>2026</v>
      </c>
      <c r="L1" s="48">
        <f t="shared" si="0"/>
        <v>2027</v>
      </c>
    </row>
    <row r="3" spans="3:12" x14ac:dyDescent="0.2">
      <c r="E3" s="50">
        <f>(E4-D4)/D4</f>
        <v>4.4671260513256652E-3</v>
      </c>
      <c r="F3" s="50">
        <f>(F4-E4)/E4</f>
        <v>0.2181117287800414</v>
      </c>
      <c r="G3" s="50">
        <f t="shared" ref="G3:L3" si="1">(G4-F4)/F4</f>
        <v>0.11911311657195332</v>
      </c>
      <c r="H3" s="50">
        <f t="shared" si="1"/>
        <v>2.7003622871612336E-2</v>
      </c>
      <c r="I3" s="50">
        <f t="shared" si="1"/>
        <v>2.5149937275442253E-2</v>
      </c>
      <c r="J3" s="50">
        <f t="shared" si="1"/>
        <v>2.9821416550495514E-2</v>
      </c>
      <c r="K3" s="50">
        <f t="shared" si="1"/>
        <v>2.6125668926879415E-2</v>
      </c>
      <c r="L3" s="50">
        <f t="shared" si="1"/>
        <v>2.022461711520053E-2</v>
      </c>
    </row>
    <row r="4" spans="3:12" x14ac:dyDescent="0.2">
      <c r="C4" s="51" t="s">
        <v>168</v>
      </c>
      <c r="D4" s="52">
        <f>[38]Consolidado!J99</f>
        <v>23242018746.110001</v>
      </c>
      <c r="E4" s="52">
        <f>[38]Consolidado!V99</f>
        <v>23345843773.536148</v>
      </c>
      <c r="F4" s="52">
        <f>[38]Consolidado!AH99</f>
        <v>28437846118.810883</v>
      </c>
      <c r="G4" s="52">
        <f>[38]Consolidado!AI99</f>
        <v>31825166598.616074</v>
      </c>
      <c r="H4" s="52">
        <f>[38]Consolidado!AJ99</f>
        <v>32684561395.271336</v>
      </c>
      <c r="I4" s="52">
        <f>[38]Consolidado!AK99</f>
        <v>33506576064.237751</v>
      </c>
      <c r="J4" s="52">
        <f>[38]Consolidado!AL99</f>
        <v>34505789626.230247</v>
      </c>
      <c r="K4" s="52">
        <f>[38]Consolidado!AM99</f>
        <v>35407276462.065689</v>
      </c>
      <c r="L4" s="52">
        <f>[38]Consolidado!AN99</f>
        <v>36123375071.60302</v>
      </c>
    </row>
    <row r="5" spans="3:12" x14ac:dyDescent="0.2">
      <c r="D5" s="53"/>
      <c r="E5" s="50">
        <f>(E6-D6)/D6</f>
        <v>2.3124927875686107E-2</v>
      </c>
      <c r="F5" s="50">
        <f>(F6-E6)/E6</f>
        <v>0.47420586341650234</v>
      </c>
      <c r="G5" s="50">
        <f t="shared" ref="G5:L5" si="2">(G6-F6)/F6</f>
        <v>-0.30581443170288974</v>
      </c>
      <c r="H5" s="50">
        <f t="shared" si="2"/>
        <v>2.9433905936312278E-2</v>
      </c>
      <c r="I5" s="50">
        <f t="shared" si="2"/>
        <v>2.4382053223708108E-2</v>
      </c>
      <c r="J5" s="50">
        <f t="shared" si="2"/>
        <v>2.4656391433392759E-2</v>
      </c>
      <c r="K5" s="50">
        <f t="shared" si="2"/>
        <v>2.4522731556882248E-2</v>
      </c>
      <c r="L5" s="50">
        <f t="shared" si="2"/>
        <v>2.2971047672215278E-2</v>
      </c>
    </row>
    <row r="6" spans="3:12" x14ac:dyDescent="0.2">
      <c r="C6" s="54" t="s">
        <v>169</v>
      </c>
      <c r="D6" s="55">
        <f>[38]Consolidado!J109+[38]Consolidado!J141</f>
        <v>-8245856454.5599995</v>
      </c>
      <c r="E6" s="55">
        <f>[38]Consolidado!V109+[38]Consolidado!V141</f>
        <v>-8436541290.3449602</v>
      </c>
      <c r="F6" s="55">
        <f>[38]Consolidado!AH109+[38]Consolidado!AH141</f>
        <v>-12437198637.181965</v>
      </c>
      <c r="G6" s="55">
        <f>[38]Consolidado!AI109+[38]Consolidado!AI141</f>
        <v>-8633723803.9762077</v>
      </c>
      <c r="H6" s="55">
        <f>[38]Consolidado!AJ109+[38]Consolidado!AJ141</f>
        <v>-8887848018.3025436</v>
      </c>
      <c r="I6" s="55">
        <f>[38]Consolidado!AK109+[38]Consolidado!AK141</f>
        <v>-9104552001.7290249</v>
      </c>
      <c r="J6" s="55">
        <f>[38]Consolidado!AL109+[38]Consolidado!AL141</f>
        <v>-9329037399.7093353</v>
      </c>
      <c r="K6" s="55">
        <f>[38]Consolidado!AM109+[38]Consolidado!AM141</f>
        <v>-9557810879.5465221</v>
      </c>
      <c r="L6" s="55">
        <f>[38]Consolidado!AN109+[38]Consolidado!AN141</f>
        <v>-9777363808.9026031</v>
      </c>
    </row>
    <row r="7" spans="3:12" x14ac:dyDescent="0.2">
      <c r="D7" s="56"/>
      <c r="E7" s="50">
        <f>(E8-D8)/D8</f>
        <v>-0.13746782789579903</v>
      </c>
      <c r="F7" s="50">
        <f>(F8-E8)/E8</f>
        <v>-5.2344697509834934E-2</v>
      </c>
      <c r="G7" s="50">
        <f t="shared" ref="G7:L7" si="3">(G8-F8)/F8</f>
        <v>-6.0560496752427188E-2</v>
      </c>
      <c r="H7" s="50">
        <f t="shared" si="3"/>
        <v>3.9990127373990651E-2</v>
      </c>
      <c r="I7" s="50">
        <f t="shared" si="3"/>
        <v>3.0126624206960131E-2</v>
      </c>
      <c r="J7" s="50">
        <f t="shared" si="3"/>
        <v>2.8386078532794283E-2</v>
      </c>
      <c r="K7" s="50">
        <f t="shared" si="3"/>
        <v>3.1400997144124906E-2</v>
      </c>
      <c r="L7" s="50">
        <f t="shared" si="3"/>
        <v>2.8983114570762733E-2</v>
      </c>
    </row>
    <row r="8" spans="3:12" x14ac:dyDescent="0.2">
      <c r="C8" s="54" t="s">
        <v>170</v>
      </c>
      <c r="D8" s="55">
        <f>[38]Consolidado!J120+[38]Consolidado!J142+[38]Consolidado!J144+[38]Consolidado!J145</f>
        <v>-4608029756.5900002</v>
      </c>
      <c r="E8" s="55">
        <f>[38]Consolidado!V120+[38]Consolidado!V142+[38]Consolidado!V144+[38]Consolidado!V145</f>
        <v>-3974573915.0723653</v>
      </c>
      <c r="F8" s="55">
        <f>[38]Consolidado!AH120+[38]Consolidado!AH142+[38]Consolidado!AH144+[38]Consolidado!AH145</f>
        <v>-3766526045.757422</v>
      </c>
      <c r="G8" s="55">
        <f>[38]Consolidado!AI120+[38]Consolidado!AI142+[38]Consolidado!AI144+[38]Consolidado!AI145</f>
        <v>-3538423357.3953972</v>
      </c>
      <c r="H8" s="55">
        <f>[38]Consolidado!AJ120+[38]Consolidado!AJ142+[38]Consolidado!AJ144+[38]Consolidado!AJ145</f>
        <v>-3679925358.1607428</v>
      </c>
      <c r="I8" s="55">
        <f>[38]Consolidado!AK120+[38]Consolidado!AK142+[38]Consolidado!AK144+[38]Consolidado!AK145</f>
        <v>-3790789086.5357146</v>
      </c>
      <c r="J8" s="55">
        <f>[38]Consolidado!AL120+[38]Consolidado!AL142+[38]Consolidado!AL144+[38]Consolidado!AL145</f>
        <v>-3898394723.2473769</v>
      </c>
      <c r="K8" s="55">
        <f>[38]Consolidado!AM120+[38]Consolidado!AM142+[38]Consolidado!AM144+[38]Consolidado!AM145</f>
        <v>-4020808204.8187394</v>
      </c>
      <c r="L8" s="55">
        <f>[38]Consolidado!AN120+[38]Consolidado!AN142+[38]Consolidado!AN144+[38]Consolidado!AN145</f>
        <v>-4137343749.6860638</v>
      </c>
    </row>
    <row r="9" spans="3:12" x14ac:dyDescent="0.2">
      <c r="C9" s="57" t="s">
        <v>171</v>
      </c>
      <c r="D9" s="58">
        <f>SUM(D4:D8)</f>
        <v>10388132534.960001</v>
      </c>
      <c r="E9" s="58">
        <f>SUM(E4:E8)</f>
        <v>10934728568.00448</v>
      </c>
      <c r="F9" s="58">
        <f>SUM(F4:F8)</f>
        <v>12234121436.293356</v>
      </c>
      <c r="G9" s="58">
        <f>SUM(G4:G8)</f>
        <v>19653019436.878094</v>
      </c>
      <c r="H9" s="58">
        <f t="shared" ref="H9:L9" si="4">SUM(H4:H8)</f>
        <v>20116788018.877472</v>
      </c>
      <c r="I9" s="58">
        <f t="shared" si="4"/>
        <v>20611234976.027527</v>
      </c>
      <c r="J9" s="58">
        <f t="shared" si="4"/>
        <v>21278357503.32658</v>
      </c>
      <c r="K9" s="58">
        <f t="shared" si="4"/>
        <v>21828657377.756348</v>
      </c>
      <c r="L9" s="58">
        <f t="shared" si="4"/>
        <v>22208667513.066307</v>
      </c>
    </row>
    <row r="10" spans="3:12" x14ac:dyDescent="0.2">
      <c r="C10" s="54"/>
      <c r="D10" s="59">
        <f>+D9/D4</f>
        <v>0.44695482988966501</v>
      </c>
      <c r="E10" s="59">
        <f>+E9/E4</f>
        <v>0.46838009686330645</v>
      </c>
      <c r="F10" s="59">
        <f>+F9/F4</f>
        <v>0.43020562757039493</v>
      </c>
      <c r="G10" s="59">
        <f>+G9/G4</f>
        <v>0.6175307637739974</v>
      </c>
      <c r="H10" s="59">
        <f t="shared" ref="H10:L10" si="5">+H9/H4</f>
        <v>0.61548288121705941</v>
      </c>
      <c r="I10" s="59">
        <f t="shared" si="5"/>
        <v>0.6151399933109345</v>
      </c>
      <c r="J10" s="59">
        <f t="shared" si="5"/>
        <v>0.61666050056572019</v>
      </c>
      <c r="K10" s="59">
        <f t="shared" si="5"/>
        <v>0.61650201763309664</v>
      </c>
      <c r="L10" s="59">
        <f t="shared" si="5"/>
        <v>0.61480045729516519</v>
      </c>
    </row>
    <row r="11" spans="3:12" x14ac:dyDescent="0.2">
      <c r="C11" s="49" t="s">
        <v>172</v>
      </c>
      <c r="D11" s="53">
        <f>[38]Consolidado!J152</f>
        <v>-179156948.77213889</v>
      </c>
      <c r="E11" s="53">
        <f>[38]Consolidado!V152</f>
        <v>-111301926.36818664</v>
      </c>
      <c r="F11" s="53">
        <f>[38]Consolidado!AH152</f>
        <v>-43064078.565632656</v>
      </c>
      <c r="G11" s="53">
        <f>[38]Consolidado!AI152</f>
        <v>-60590123.190418266</v>
      </c>
      <c r="H11" s="53">
        <f>[38]Consolidado!AJ152</f>
        <v>-60590123.190418266</v>
      </c>
      <c r="I11" s="53">
        <f>[38]Consolidado!AK152</f>
        <v>-60590123.190418266</v>
      </c>
      <c r="J11" s="53">
        <f>[38]Consolidado!AL152</f>
        <v>-60590123.190418266</v>
      </c>
      <c r="K11" s="53">
        <f>[38]Consolidado!AM152</f>
        <v>-60590123.190418266</v>
      </c>
      <c r="L11" s="53">
        <f>[38]Consolidado!AN152</f>
        <v>-60590123.190418266</v>
      </c>
    </row>
    <row r="12" spans="3:12" s="60" customFormat="1" x14ac:dyDescent="0.2">
      <c r="D12" s="61">
        <f>+D13/D4</f>
        <v>-0.3699831935644245</v>
      </c>
      <c r="E12" s="61">
        <f>+E13/E4</f>
        <v>-0.27587479873108894</v>
      </c>
      <c r="F12" s="61">
        <f>+F13/F4</f>
        <v>-0.28388049416828587</v>
      </c>
      <c r="G12" s="61">
        <f>+G13/G4</f>
        <v>-8.6137032879943065E-2</v>
      </c>
      <c r="H12" s="61">
        <f t="shared" ref="H12:L12" si="6">+H13/H4</f>
        <v>-6.756689529903967E-2</v>
      </c>
      <c r="I12" s="61">
        <f t="shared" si="6"/>
        <v>-4.8257404754152113E-2</v>
      </c>
      <c r="J12" s="61">
        <f t="shared" si="6"/>
        <v>3.726460077703158E-2</v>
      </c>
      <c r="K12" s="61">
        <f t="shared" si="6"/>
        <v>5.6938861479906726E-2</v>
      </c>
      <c r="L12" s="61">
        <f t="shared" si="6"/>
        <v>3.5969808475991394E-3</v>
      </c>
    </row>
    <row r="13" spans="3:12" x14ac:dyDescent="0.2">
      <c r="C13" s="49" t="s">
        <v>173</v>
      </c>
      <c r="D13" s="53">
        <f>[38]Consolidado!J157</f>
        <v>-8599156320.5699997</v>
      </c>
      <c r="E13" s="53">
        <f>[38]Consolidado!V157</f>
        <v>-6440529952.2317314</v>
      </c>
      <c r="F13" s="53">
        <f>[38]Consolidado!AH157</f>
        <v>-8072949809.2897034</v>
      </c>
      <c r="G13" s="53">
        <f>[38]Consolidado!AI157</f>
        <v>-2741325421.7146587</v>
      </c>
      <c r="H13" s="53">
        <f>[38]Consolidado!AJ157</f>
        <v>-2208394337.6893325</v>
      </c>
      <c r="I13" s="53">
        <f>[38]Consolidado!AK157</f>
        <v>-1616940403.0577061</v>
      </c>
      <c r="J13" s="53">
        <f>[38]Consolidado!AL157</f>
        <v>1285844474.9177079</v>
      </c>
      <c r="K13" s="53">
        <f>[38]Consolidado!AM157</f>
        <v>2016050009.85432</v>
      </c>
      <c r="L13" s="53">
        <f>[38]Consolidado!AN157</f>
        <v>129935088.28319626</v>
      </c>
    </row>
    <row r="14" spans="3:12" x14ac:dyDescent="0.2">
      <c r="C14" s="57" t="s">
        <v>174</v>
      </c>
      <c r="D14" s="62">
        <f>+D9+D13</f>
        <v>1788976214.3900013</v>
      </c>
      <c r="E14" s="62">
        <f t="shared" ref="E14:L14" si="7">+E9+E13</f>
        <v>4494198615.7727489</v>
      </c>
      <c r="F14" s="62">
        <f t="shared" si="7"/>
        <v>4161171627.0036526</v>
      </c>
      <c r="G14" s="62">
        <f t="shared" si="7"/>
        <v>16911694015.163435</v>
      </c>
      <c r="H14" s="62">
        <f t="shared" si="7"/>
        <v>17908393681.188141</v>
      </c>
      <c r="I14" s="62">
        <f t="shared" si="7"/>
        <v>18994294572.969822</v>
      </c>
      <c r="J14" s="62">
        <f t="shared" si="7"/>
        <v>22564201978.244289</v>
      </c>
      <c r="K14" s="62">
        <f t="shared" si="7"/>
        <v>23844707387.610668</v>
      </c>
      <c r="L14" s="62">
        <f t="shared" si="7"/>
        <v>22338602601.349503</v>
      </c>
    </row>
    <row r="15" spans="3:12" x14ac:dyDescent="0.2">
      <c r="D15" s="63">
        <f>+D14/D4</f>
        <v>7.6971636325240511E-2</v>
      </c>
      <c r="E15" s="63">
        <f t="shared" ref="E15:L15" si="8">+E14/E4</f>
        <v>0.19250529813221745</v>
      </c>
      <c r="F15" s="63">
        <f t="shared" si="8"/>
        <v>0.14632513340210909</v>
      </c>
      <c r="G15" s="63">
        <f t="shared" si="8"/>
        <v>0.53139373089405428</v>
      </c>
      <c r="H15" s="63">
        <f t="shared" si="8"/>
        <v>0.54791598591801971</v>
      </c>
      <c r="I15" s="63">
        <f t="shared" si="8"/>
        <v>0.56688258855678242</v>
      </c>
      <c r="J15" s="63">
        <f t="shared" si="8"/>
        <v>0.65392510134275184</v>
      </c>
      <c r="K15" s="63">
        <f t="shared" si="8"/>
        <v>0.67344087911300332</v>
      </c>
      <c r="L15" s="63">
        <f t="shared" si="8"/>
        <v>0.61839743814276427</v>
      </c>
    </row>
    <row r="16" spans="3:12" x14ac:dyDescent="0.2">
      <c r="C16" s="49" t="s">
        <v>175</v>
      </c>
      <c r="D16" s="53">
        <f>[38]Consolidado!J147</f>
        <v>-2346740961.9236317</v>
      </c>
      <c r="E16" s="53">
        <f>[38]Consolidado!V147</f>
        <v>-2326483735.3618994</v>
      </c>
      <c r="F16" s="53">
        <f>[38]Consolidado!AH147</f>
        <v>-271924092.07870454</v>
      </c>
      <c r="G16" s="53">
        <f>[38]Consolidado!AI147</f>
        <v>-180019540.35491735</v>
      </c>
      <c r="H16" s="53">
        <f>[38]Consolidado!AJ147</f>
        <v>-291215418.13269514</v>
      </c>
      <c r="I16" s="53">
        <f>[38]Consolidado!AK147</f>
        <v>-423292543.13269514</v>
      </c>
      <c r="J16" s="53">
        <f>[38]Consolidado!AL147</f>
        <v>-583008485.98983812</v>
      </c>
      <c r="K16" s="53">
        <f>[38]Consolidado!AM147</f>
        <v>-779586935.98983812</v>
      </c>
      <c r="L16" s="53">
        <f>[38]Consolidado!AN147</f>
        <v>-1020047675.9898381</v>
      </c>
    </row>
    <row r="17" spans="3:12" s="54" customFormat="1" x14ac:dyDescent="0.2">
      <c r="C17" s="64" t="s">
        <v>176</v>
      </c>
      <c r="D17" s="65">
        <f>D9+SUM(D11:D16)-D14</f>
        <v>-736921696.59878159</v>
      </c>
      <c r="E17" s="65">
        <f t="shared" ref="E17:G17" si="9">E9+SUM(E11:E16)-E14</f>
        <v>2056412953.9592934</v>
      </c>
      <c r="F17" s="65">
        <f>F9+SUM(F11:F16)-F14</f>
        <v>3846183456.2217598</v>
      </c>
      <c r="G17" s="65">
        <f t="shared" si="9"/>
        <v>16671084352.063356</v>
      </c>
      <c r="H17" s="65">
        <f t="shared" ref="H17:L17" si="10">H9+SUM(H11:H16)-H14</f>
        <v>17556588140.345375</v>
      </c>
      <c r="I17" s="65">
        <f t="shared" si="10"/>
        <v>18510411907.165333</v>
      </c>
      <c r="J17" s="65">
        <f t="shared" si="10"/>
        <v>21920603369.755222</v>
      </c>
      <c r="K17" s="65">
        <f t="shared" si="10"/>
        <v>23004530329.160786</v>
      </c>
      <c r="L17" s="65">
        <f t="shared" si="10"/>
        <v>21257964802.791245</v>
      </c>
    </row>
    <row r="18" spans="3:12" x14ac:dyDescent="0.2">
      <c r="C18" s="49" t="s">
        <v>177</v>
      </c>
      <c r="D18" s="53">
        <f>[38]Consolidado!J174</f>
        <v>-525219877.67000008</v>
      </c>
      <c r="E18" s="53">
        <f>[38]Consolidado!V174</f>
        <v>-712435763.17619443</v>
      </c>
      <c r="F18" s="53">
        <f>[38]Consolidado!AH174</f>
        <v>-343373477.18800801</v>
      </c>
      <c r="G18" s="53">
        <f>[38]Consolidado!AI174</f>
        <v>-318566560.27504271</v>
      </c>
      <c r="H18" s="53">
        <f>[38]Consolidado!AJ174</f>
        <v>-48750276.072858274</v>
      </c>
      <c r="I18" s="53">
        <f>[38]Consolidado!AK174</f>
        <v>-50423594.592650972</v>
      </c>
      <c r="J18" s="53">
        <f>[38]Consolidado!AL174</f>
        <v>-51585887.995630428</v>
      </c>
      <c r="K18" s="53">
        <f>[38]Consolidado!AM174</f>
        <v>-52634512.763073601</v>
      </c>
      <c r="L18" s="53">
        <f>[38]Consolidado!AN174</f>
        <v>-53467454.673866257</v>
      </c>
    </row>
    <row r="19" spans="3:12" x14ac:dyDescent="0.2">
      <c r="C19" s="49" t="s">
        <v>178</v>
      </c>
      <c r="D19" s="53">
        <f>[38]Consolidado!J175</f>
        <v>1731259986.8699999</v>
      </c>
      <c r="E19" s="53">
        <f>[38]Consolidado!V175</f>
        <v>0</v>
      </c>
      <c r="F19" s="53">
        <f>[38]Consolidado!AH175</f>
        <v>0</v>
      </c>
      <c r="G19" s="53">
        <f>[38]Consolidado!AI175</f>
        <v>0</v>
      </c>
      <c r="H19" s="53">
        <f>[38]Consolidado!AO175</f>
        <v>0</v>
      </c>
      <c r="I19" s="53">
        <f>[38]Consolidado!AP175</f>
        <v>0</v>
      </c>
      <c r="J19" s="53">
        <f>[38]Consolidado!AQ175</f>
        <v>0</v>
      </c>
      <c r="K19" s="53">
        <f>[38]Consolidado!AR175</f>
        <v>0</v>
      </c>
      <c r="L19" s="53">
        <f>[38]Consolidado!AS175</f>
        <v>0</v>
      </c>
    </row>
    <row r="20" spans="3:12" s="54" customFormat="1" x14ac:dyDescent="0.2">
      <c r="C20" s="66" t="s">
        <v>179</v>
      </c>
      <c r="D20" s="67">
        <f>SUM(D17:D19)</f>
        <v>469118412.60121822</v>
      </c>
      <c r="E20" s="67">
        <f>SUM(E17:E19)</f>
        <v>1343977190.7830989</v>
      </c>
      <c r="F20" s="67">
        <f>SUM(F17:F19)</f>
        <v>3502809979.033752</v>
      </c>
      <c r="G20" s="67">
        <f>SUM(G17:G19)</f>
        <v>16352517791.788313</v>
      </c>
      <c r="H20" s="67">
        <f t="shared" ref="H20:L20" si="11">SUM(H17:H19)</f>
        <v>17507837864.272518</v>
      </c>
      <c r="I20" s="67">
        <f t="shared" si="11"/>
        <v>18459988312.572681</v>
      </c>
      <c r="J20" s="67">
        <f t="shared" si="11"/>
        <v>21869017481.75959</v>
      </c>
      <c r="K20" s="67">
        <f t="shared" si="11"/>
        <v>22951895816.397713</v>
      </c>
      <c r="L20" s="67">
        <f t="shared" si="11"/>
        <v>21204497348.117378</v>
      </c>
    </row>
    <row r="21" spans="3:12" x14ac:dyDescent="0.2">
      <c r="C21" s="49" t="s">
        <v>180</v>
      </c>
      <c r="D21" s="53">
        <f>[38]Consolidado!J185</f>
        <v>-406741909.41999978</v>
      </c>
      <c r="E21" s="53">
        <f>[38]Consolidado!V185</f>
        <v>-446273177.59671754</v>
      </c>
      <c r="F21" s="53">
        <f>[38]Consolidado!AH185</f>
        <v>-1268890203.3661704</v>
      </c>
      <c r="G21" s="53">
        <f>[38]Consolidado!AI185</f>
        <v>-5723381227.0983009</v>
      </c>
      <c r="H21" s="53">
        <f>[38]Consolidado!AJ185</f>
        <v>-6127743252.3029613</v>
      </c>
      <c r="I21" s="53">
        <f>[38]Consolidado!AK185</f>
        <v>-6460995909.1998405</v>
      </c>
      <c r="J21" s="53">
        <f>[38]Consolidado!AL185</f>
        <v>-7654156118.3553743</v>
      </c>
      <c r="K21" s="53">
        <f>[38]Consolidado!AM185</f>
        <v>-8033163535.4639959</v>
      </c>
      <c r="L21" s="53">
        <f>[38]Consolidado!AN185</f>
        <v>-7421574071.6051979</v>
      </c>
    </row>
    <row r="22" spans="3:12" ht="9" customHeight="1" x14ac:dyDescent="0.2">
      <c r="D22" s="68"/>
      <c r="E22" s="68"/>
      <c r="F22" s="68"/>
      <c r="G22" s="68"/>
      <c r="H22" s="68"/>
      <c r="I22" s="68"/>
      <c r="J22" s="68"/>
      <c r="K22" s="68"/>
      <c r="L22" s="68"/>
    </row>
    <row r="23" spans="3:12" x14ac:dyDescent="0.2">
      <c r="C23" s="49" t="s">
        <v>181</v>
      </c>
      <c r="D23" s="55">
        <f>SUM(D20:D21)</f>
        <v>62376503.181218445</v>
      </c>
      <c r="E23" s="69">
        <f>SUM(E20:E21)</f>
        <v>897704013.18638134</v>
      </c>
      <c r="F23" s="69">
        <f>SUM(F20:F21)</f>
        <v>2233919775.6675816</v>
      </c>
      <c r="G23" s="55">
        <f>SUM(G20:G21)</f>
        <v>10629136564.690012</v>
      </c>
      <c r="H23" s="55">
        <f t="shared" ref="H23:L23" si="12">SUM(H20:H21)</f>
        <v>11380094611.969557</v>
      </c>
      <c r="I23" s="55">
        <f t="shared" si="12"/>
        <v>11998992403.372841</v>
      </c>
      <c r="J23" s="55">
        <f t="shared" si="12"/>
        <v>14214861363.404217</v>
      </c>
      <c r="K23" s="55">
        <f t="shared" si="12"/>
        <v>14918732280.933716</v>
      </c>
      <c r="L23" s="55">
        <f t="shared" si="12"/>
        <v>13782923276.51218</v>
      </c>
    </row>
    <row r="24" spans="3:12" ht="18" customHeight="1" x14ac:dyDescent="0.2">
      <c r="D24" s="70"/>
      <c r="E24" s="70"/>
      <c r="F24" s="70">
        <f>+F17-F14</f>
        <v>-314988170.78189278</v>
      </c>
      <c r="G24" s="70"/>
      <c r="H24" s="70"/>
      <c r="I24" s="70"/>
      <c r="J24" s="70"/>
      <c r="K24" s="70"/>
      <c r="L24" s="70"/>
    </row>
    <row r="25" spans="3:12" x14ac:dyDescent="0.2">
      <c r="D25" s="53"/>
      <c r="E25" s="53"/>
      <c r="F25" s="53"/>
      <c r="G25" s="53"/>
      <c r="H25" s="53"/>
      <c r="I25" s="53"/>
      <c r="J25" s="53"/>
      <c r="K25" s="53"/>
      <c r="L25" s="53"/>
    </row>
    <row r="26" spans="3:12" x14ac:dyDescent="0.2">
      <c r="D26" s="53">
        <f>+'[38]Flujo de Caja'!D87-D28</f>
        <v>3.6060810089111328E-6</v>
      </c>
      <c r="E26" s="53">
        <f>+E28-'[38]Flujo de Caja'!P87</f>
        <v>3.1292438507080078E-6</v>
      </c>
      <c r="F26" s="53">
        <f>+F28-'[38]Flujo de Caja'!AB87</f>
        <v>0</v>
      </c>
      <c r="G26" s="53">
        <f>+G28-'[38]Flujo de Caja'!AC87</f>
        <v>0</v>
      </c>
      <c r="H26" s="53">
        <f>+H28-'[38]Flujo de Caja'!AD87</f>
        <v>0</v>
      </c>
      <c r="I26" s="53">
        <f>+I28-'[38]Flujo de Caja'!AE87</f>
        <v>0</v>
      </c>
      <c r="J26" s="53">
        <f>+J28-'[38]Flujo de Caja'!AF87</f>
        <v>0</v>
      </c>
      <c r="K26" s="53">
        <f>+K28-'[38]Flujo de Caja'!AG87</f>
        <v>0</v>
      </c>
      <c r="L26" s="53">
        <f>+L28-'[38]Flujo de Caja'!AH87</f>
        <v>0</v>
      </c>
    </row>
    <row r="27" spans="3:12" x14ac:dyDescent="0.2">
      <c r="C27" s="71" t="s">
        <v>182</v>
      </c>
      <c r="D27" s="55">
        <f>SUM(D28:D32)</f>
        <v>12359927821.715534</v>
      </c>
      <c r="E27" s="55">
        <f>SUM(E28:E32)</f>
        <v>11519003951.259878</v>
      </c>
      <c r="F27" s="55">
        <f>SUM(F28:F32)</f>
        <v>8684472407.1911354</v>
      </c>
      <c r="G27" s="55">
        <f>SUM(G28:G32)</f>
        <v>16373582938.062901</v>
      </c>
      <c r="H27" s="55">
        <f t="shared" ref="H27:L27" si="13">SUM(H28:H32)</f>
        <v>24888326247.486023</v>
      </c>
      <c r="I27" s="55">
        <f t="shared" si="13"/>
        <v>40653484458.013</v>
      </c>
      <c r="J27" s="55">
        <f t="shared" si="13"/>
        <v>60697766280.639008</v>
      </c>
      <c r="K27" s="55">
        <f t="shared" si="13"/>
        <v>81634002980.688858</v>
      </c>
      <c r="L27" s="55">
        <f t="shared" si="13"/>
        <v>101238218540.51295</v>
      </c>
    </row>
    <row r="28" spans="3:12" x14ac:dyDescent="0.2">
      <c r="C28" s="72" t="s">
        <v>183</v>
      </c>
      <c r="D28" s="53">
        <f>[38]Consolidado!J227</f>
        <v>243400187.89000037</v>
      </c>
      <c r="E28" s="53">
        <f>[38]Consolidado!V227</f>
        <v>170137602.51868191</v>
      </c>
      <c r="F28" s="53">
        <f>[38]Consolidado!AH227</f>
        <v>1896224718.1816943</v>
      </c>
      <c r="G28" s="53">
        <f>[38]Consolidado!AI227</f>
        <v>9814322624.0079117</v>
      </c>
      <c r="H28" s="53">
        <f>[38]Consolidado!AJ227</f>
        <v>17589812647.402481</v>
      </c>
      <c r="I28" s="53">
        <f>[38]Consolidado!AK227</f>
        <v>32495461828.13858</v>
      </c>
      <c r="J28" s="53">
        <f>[38]Consolidado!AL227</f>
        <v>49226284064.320282</v>
      </c>
      <c r="K28" s="53">
        <f>[38]Consolidado!AM227</f>
        <v>66637876441.087311</v>
      </c>
      <c r="L28" s="53">
        <f>[38]Consolidado!AN227</f>
        <v>84958262820.109924</v>
      </c>
    </row>
    <row r="29" spans="3:12" x14ac:dyDescent="0.2">
      <c r="C29" s="73" t="s">
        <v>184</v>
      </c>
      <c r="D29" s="53">
        <f>[38]Consolidado!J234+[38]Consolidado!J241+[38]Consolidado!J235+[38]Consolidado!J242</f>
        <v>36871862367.998474</v>
      </c>
      <c r="E29" s="53">
        <f>[38]Consolidado!V234+[38]Consolidado!V241+[38]Consolidado!V235+[38]Consolidado!V242+[38]Consolidado!V238+[38]Consolidado!V244</f>
        <v>39712289340.896454</v>
      </c>
      <c r="F29" s="53">
        <f>[38]Consolidado!AH234+[38]Consolidado!AH241+[38]Consolidado!AH235+[38]Consolidado!AH242+[38]Consolidado!AH238+[38]Consolidado!AH244</f>
        <v>43675950195.236923</v>
      </c>
      <c r="G29" s="53">
        <f>[38]Consolidado!AI234+[38]Consolidado!AI241+[38]Consolidado!AI235+[38]Consolidado!AI242+[38]Consolidado!AI238+[38]Consolidado!AI244</f>
        <v>46188288241.997131</v>
      </c>
      <c r="H29" s="53">
        <f>[38]Consolidado!AJ234+[38]Consolidado!AJ241+[38]Consolidado!AJ235+[38]Consolidado!AJ242+[38]Consolidado!AJ238+[38]Consolidado!AJ244</f>
        <v>49135935865.715012</v>
      </c>
      <c r="I29" s="53">
        <f>[38]Consolidado!AK234+[38]Consolidado!AK241+[38]Consolidado!AK235+[38]Consolidado!AK242+[38]Consolidado!AK238+[38]Consolidado!AK244</f>
        <v>51612385298.563606</v>
      </c>
      <c r="J29" s="53">
        <f>[38]Consolidado!AL234+[38]Consolidado!AL241+[38]Consolidado!AL235+[38]Consolidado!AL242+[38]Consolidado!AL238+[38]Consolidado!AL244</f>
        <v>53640000410.090195</v>
      </c>
      <c r="K29" s="53">
        <f>[38]Consolidado!AM234+[38]Consolidado!AM241+[38]Consolidado!AM235+[38]Consolidado!AM242+[38]Consolidado!AM238+[38]Consolidado!AM244</f>
        <v>55148594723.518715</v>
      </c>
      <c r="L29" s="53">
        <f>[38]Consolidado!AN234+[38]Consolidado!AN241+[38]Consolidado!AN235+[38]Consolidado!AN242+[38]Consolidado!AN238+[38]Consolidado!AN244</f>
        <v>56302488816.036995</v>
      </c>
    </row>
    <row r="30" spans="3:12" x14ac:dyDescent="0.2">
      <c r="C30" s="73" t="s">
        <v>185</v>
      </c>
      <c r="D30" s="53">
        <f>[38]Consolidado!J239+[38]Consolidado!J245</f>
        <v>-25882462350.009998</v>
      </c>
      <c r="E30" s="53">
        <f>[38]Consolidado!V239+[38]Consolidado!V245</f>
        <v>-28884458715.24173</v>
      </c>
      <c r="F30" s="53">
        <f>[38]Consolidado!AH239+[38]Consolidado!AH245</f>
        <v>-36957408524.531433</v>
      </c>
      <c r="G30" s="53">
        <f>[38]Consolidado!AI239+[38]Consolidado!AI245</f>
        <v>-39698733946.246094</v>
      </c>
      <c r="H30" s="53">
        <f>[38]Consolidado!AJ239+[38]Consolidado!AJ245</f>
        <v>-41907128283.935425</v>
      </c>
      <c r="I30" s="53">
        <f>[38]Consolidado!AK239+[38]Consolidado!AK245</f>
        <v>-43524068686.993134</v>
      </c>
      <c r="J30" s="53">
        <f>[38]Consolidado!AL239+[38]Consolidado!AL245</f>
        <v>-42238224212.075424</v>
      </c>
      <c r="K30" s="53">
        <f>[38]Consolidado!AM239+[38]Consolidado!AM245</f>
        <v>-40222174202.2211</v>
      </c>
      <c r="L30" s="53">
        <f>[38]Consolidado!AN239+[38]Consolidado!AN245</f>
        <v>-40092239113.937904</v>
      </c>
    </row>
    <row r="31" spans="3:12" x14ac:dyDescent="0.2">
      <c r="C31" s="73" t="s">
        <v>186</v>
      </c>
      <c r="D31" s="53">
        <f>[38]Consolidado!J246</f>
        <v>90838804.090000078</v>
      </c>
      <c r="E31" s="53">
        <f>[38]Consolidado!V246</f>
        <v>140161520.90000001</v>
      </c>
      <c r="F31" s="53">
        <f>[38]Consolidado!AH246</f>
        <v>140161520.90000001</v>
      </c>
      <c r="G31" s="53">
        <f>[38]Consolidado!AI246</f>
        <v>140161520.90000001</v>
      </c>
      <c r="H31" s="53">
        <f>[38]Consolidado!AJ246</f>
        <v>140161520.90000001</v>
      </c>
      <c r="I31" s="53">
        <f>[38]Consolidado!AK246</f>
        <v>140161520.90000001</v>
      </c>
      <c r="J31" s="53">
        <f>[38]Consolidado!AL246</f>
        <v>140161520.90000001</v>
      </c>
      <c r="K31" s="53">
        <f>[38]Consolidado!AM246</f>
        <v>140161520.90000001</v>
      </c>
      <c r="L31" s="53">
        <f>[38]Consolidado!AN246</f>
        <v>140161520.90000001</v>
      </c>
    </row>
    <row r="32" spans="3:12" x14ac:dyDescent="0.2">
      <c r="C32" s="73" t="s">
        <v>187</v>
      </c>
      <c r="D32" s="53">
        <f>[38]Consolidado!J249</f>
        <v>1036288811.747059</v>
      </c>
      <c r="E32" s="53">
        <f>[38]Consolidado!V249</f>
        <v>380874202.18647069</v>
      </c>
      <c r="F32" s="53">
        <f>[38]Consolidado!AH249</f>
        <v>-70455502.596048355</v>
      </c>
      <c r="G32" s="53">
        <f>[38]Consolidado!AI249</f>
        <v>-70455502.596048355</v>
      </c>
      <c r="H32" s="53">
        <f>[38]Consolidado!AJ249</f>
        <v>-70455502.596048355</v>
      </c>
      <c r="I32" s="53">
        <f>[38]Consolidado!AK249</f>
        <v>-70455502.596048355</v>
      </c>
      <c r="J32" s="53">
        <f>[38]Consolidado!AL249</f>
        <v>-70455502.596048355</v>
      </c>
      <c r="K32" s="53">
        <f>[38]Consolidado!AM249</f>
        <v>-70455502.596048355</v>
      </c>
      <c r="L32" s="53">
        <f>[38]Consolidado!AN249</f>
        <v>-70455502.596048355</v>
      </c>
    </row>
    <row r="33" spans="3:12" x14ac:dyDescent="0.2">
      <c r="C33" s="73"/>
      <c r="D33" s="73"/>
      <c r="E33" s="73"/>
      <c r="F33" s="73"/>
      <c r="G33" s="73"/>
      <c r="H33" s="73"/>
      <c r="I33" s="73"/>
      <c r="J33" s="73"/>
      <c r="K33" s="73"/>
      <c r="L33" s="73"/>
    </row>
    <row r="34" spans="3:12" x14ac:dyDescent="0.2">
      <c r="C34" s="71" t="s">
        <v>188</v>
      </c>
      <c r="D34" s="55">
        <f>SUM(D35:D39)</f>
        <v>3454784991.8661299</v>
      </c>
      <c r="E34" s="55">
        <f>SUM(E35:E39)</f>
        <v>1304247268.0722487</v>
      </c>
      <c r="F34" s="55">
        <f>SUM(F35:F39)</f>
        <v>2646463197.427907</v>
      </c>
      <c r="G34" s="55">
        <f>SUM(G35:G39)</f>
        <v>3351658433.8825703</v>
      </c>
      <c r="H34" s="55">
        <f t="shared" ref="H34:L34" si="14">SUM(H35:H39)</f>
        <v>4000615792.5594568</v>
      </c>
      <c r="I34" s="55">
        <f t="shared" si="14"/>
        <v>4573350126.2363424</v>
      </c>
      <c r="J34" s="55">
        <f t="shared" si="14"/>
        <v>5047763117.0560856</v>
      </c>
      <c r="K34" s="55">
        <f t="shared" si="14"/>
        <v>5387056757.8758278</v>
      </c>
      <c r="L34" s="55">
        <f t="shared" si="14"/>
        <v>5508722658.6955729</v>
      </c>
    </row>
    <row r="35" spans="3:12" x14ac:dyDescent="0.2">
      <c r="C35" s="73" t="s">
        <v>189</v>
      </c>
      <c r="D35" s="53">
        <f>[38]Consolidado!J198</f>
        <v>2252940196.1054587</v>
      </c>
      <c r="E35" s="53">
        <f>[38]Consolidado!V198</f>
        <v>340540727.43006396</v>
      </c>
      <c r="F35" s="53">
        <f>[38]Consolidado!AH198</f>
        <v>824703982.93267143</v>
      </c>
      <c r="G35" s="53">
        <f>[38]Consolidado!AI198</f>
        <v>1590274264.3341551</v>
      </c>
      <c r="H35" s="53">
        <f>[38]Consolidado!AJ198</f>
        <v>2299606667.9578614</v>
      </c>
      <c r="I35" s="53">
        <f>[38]Consolidado!AK198</f>
        <v>2932716046.5815673</v>
      </c>
      <c r="J35" s="53">
        <f>[38]Consolidado!AL198</f>
        <v>3467504082.3481302</v>
      </c>
      <c r="K35" s="53">
        <f>[38]Consolidado!AM198</f>
        <v>3867172768.1146927</v>
      </c>
      <c r="L35" s="53">
        <f>[38]Consolidado!AN198</f>
        <v>4049213713.8812575</v>
      </c>
    </row>
    <row r="36" spans="3:12" x14ac:dyDescent="0.2">
      <c r="C36" s="73" t="s">
        <v>190</v>
      </c>
      <c r="D36" s="53">
        <f>[38]Consolidado!J206</f>
        <v>41941855.396761462</v>
      </c>
      <c r="E36" s="53">
        <f>[38]Consolidado!V206</f>
        <v>3226294.554470541</v>
      </c>
      <c r="F36" s="53">
        <f>[38]Consolidado!AH206</f>
        <v>861278968.40752137</v>
      </c>
      <c r="G36" s="53">
        <f>[38]Consolidado!AI206</f>
        <v>800903923.46070123</v>
      </c>
      <c r="H36" s="53">
        <f>[38]Consolidado!AJ206</f>
        <v>740528878.51388121</v>
      </c>
      <c r="I36" s="53">
        <f>[38]Consolidado!AK206</f>
        <v>680153833.56706119</v>
      </c>
      <c r="J36" s="53">
        <f>[38]Consolidado!AL206</f>
        <v>619778788.62024117</v>
      </c>
      <c r="K36" s="53">
        <f>[38]Consolidado!AM206</f>
        <v>559403743.67342103</v>
      </c>
      <c r="L36" s="53">
        <f>[38]Consolidado!AN206</f>
        <v>499028698.726601</v>
      </c>
    </row>
    <row r="37" spans="3:12" x14ac:dyDescent="0.2">
      <c r="C37" s="73" t="s">
        <v>191</v>
      </c>
      <c r="D37" s="53">
        <f>[38]Consolidado!J215</f>
        <v>1036665182</v>
      </c>
      <c r="E37" s="53">
        <f>[38]Consolidado!V215</f>
        <v>840538430.00000024</v>
      </c>
      <c r="F37" s="53">
        <f>[38]Consolidado!AH215</f>
        <v>840538430.00000024</v>
      </c>
      <c r="G37" s="53">
        <f>[38]Consolidado!AI215</f>
        <v>840538430.00000024</v>
      </c>
      <c r="H37" s="53">
        <f>[38]Consolidado!AJ215</f>
        <v>840538430.00000024</v>
      </c>
      <c r="I37" s="53">
        <f>[38]Consolidado!AK215</f>
        <v>840538430.00000024</v>
      </c>
      <c r="J37" s="53">
        <f>[38]Consolidado!AL215</f>
        <v>840538430.00000024</v>
      </c>
      <c r="K37" s="53">
        <f>[38]Consolidado!AM215</f>
        <v>840538430.00000024</v>
      </c>
      <c r="L37" s="53">
        <f>[38]Consolidado!AN215</f>
        <v>840538430.00000024</v>
      </c>
    </row>
    <row r="38" spans="3:12" x14ac:dyDescent="0.2">
      <c r="C38" s="73" t="s">
        <v>192</v>
      </c>
      <c r="D38" s="53">
        <f>[38]Consolidado!J221</f>
        <v>123237758.36390977</v>
      </c>
      <c r="E38" s="53">
        <f>[38]Consolidado!V221</f>
        <v>119941816.087714</v>
      </c>
      <c r="F38" s="53">
        <f>[38]Consolidado!AH221</f>
        <v>119941816.087714</v>
      </c>
      <c r="G38" s="53">
        <f>[38]Consolidado!AI221</f>
        <v>119941816.087714</v>
      </c>
      <c r="H38" s="53">
        <f>[38]Consolidado!AJ221</f>
        <v>119941816.087714</v>
      </c>
      <c r="I38" s="53">
        <f>[38]Consolidado!AK221</f>
        <v>119941816.087714</v>
      </c>
      <c r="J38" s="53">
        <f>[38]Consolidado!AL221</f>
        <v>119941816.087714</v>
      </c>
      <c r="K38" s="53">
        <f>[38]Consolidado!AM221</f>
        <v>119941816.087714</v>
      </c>
      <c r="L38" s="53">
        <f>[38]Consolidado!AN221</f>
        <v>119941816.087714</v>
      </c>
    </row>
    <row r="39" spans="3:12" x14ac:dyDescent="0.2">
      <c r="C39" s="73"/>
    </row>
    <row r="40" spans="3:12" x14ac:dyDescent="0.2">
      <c r="C40" s="74" t="s">
        <v>193</v>
      </c>
      <c r="D40" s="55">
        <f>D27+D34</f>
        <v>15814712813.581665</v>
      </c>
      <c r="E40" s="55">
        <f>E27+E34</f>
        <v>12823251219.332127</v>
      </c>
      <c r="F40" s="55">
        <f>F27+F34</f>
        <v>11330935604.619041</v>
      </c>
      <c r="G40" s="55">
        <f>G27+G34</f>
        <v>19725241371.945473</v>
      </c>
      <c r="H40" s="55">
        <f t="shared" ref="H40:L40" si="15">H27+H34</f>
        <v>28888942040.045479</v>
      </c>
      <c r="I40" s="55">
        <f t="shared" si="15"/>
        <v>45226834584.249344</v>
      </c>
      <c r="J40" s="55">
        <f t="shared" si="15"/>
        <v>65745529397.695091</v>
      </c>
      <c r="K40" s="55">
        <f t="shared" si="15"/>
        <v>87021059738.564682</v>
      </c>
      <c r="L40" s="55">
        <f t="shared" si="15"/>
        <v>106746941199.20853</v>
      </c>
    </row>
    <row r="41" spans="3:12" x14ac:dyDescent="0.2">
      <c r="C41" s="73"/>
    </row>
    <row r="42" spans="3:12" x14ac:dyDescent="0.2">
      <c r="C42" s="75" t="s">
        <v>194</v>
      </c>
      <c r="D42" s="55">
        <f>SUM(D43:D46)</f>
        <v>1454809336.0399683</v>
      </c>
      <c r="E42" s="55">
        <f>SUM(E43:E46)</f>
        <v>2352513349.7029524</v>
      </c>
      <c r="F42" s="55">
        <f>SUM(F43:F46)</f>
        <v>4586433125.0862303</v>
      </c>
      <c r="G42" s="55">
        <f>SUM(G43:G46)</f>
        <v>15215569689.697363</v>
      </c>
      <c r="H42" s="55">
        <f t="shared" ref="H42:L42" si="16">SUM(H43:H46)</f>
        <v>26595664301.117149</v>
      </c>
      <c r="I42" s="55">
        <f t="shared" si="16"/>
        <v>38594656703.916855</v>
      </c>
      <c r="J42" s="55">
        <f t="shared" si="16"/>
        <v>52809518066.576843</v>
      </c>
      <c r="K42" s="55">
        <f t="shared" si="16"/>
        <v>67728250346.724274</v>
      </c>
      <c r="L42" s="55">
        <f t="shared" si="16"/>
        <v>81511173622.5625</v>
      </c>
    </row>
    <row r="43" spans="3:12" x14ac:dyDescent="0.2">
      <c r="C43" s="73" t="s">
        <v>195</v>
      </c>
      <c r="D43" s="53">
        <f>[38]Consolidado!J269</f>
        <v>2000000000</v>
      </c>
      <c r="E43" s="53">
        <f>[38]Consolidado!V269</f>
        <v>2000000000</v>
      </c>
      <c r="F43" s="53">
        <f>[38]Consolidado!AH269</f>
        <v>2000000000</v>
      </c>
      <c r="G43" s="53">
        <f>[38]Consolidado!AI269</f>
        <v>2000000000</v>
      </c>
      <c r="H43" s="53">
        <f>[38]Consolidado!AJ269</f>
        <v>2000000000</v>
      </c>
      <c r="I43" s="53">
        <f>[38]Consolidado!AK269</f>
        <v>2000000000</v>
      </c>
      <c r="J43" s="53">
        <f>[38]Consolidado!AL269</f>
        <v>2000000000</v>
      </c>
      <c r="K43" s="53">
        <f>[38]Consolidado!AM269</f>
        <v>2000000000</v>
      </c>
      <c r="L43" s="53">
        <f>[38]Consolidado!AN269</f>
        <v>2000000000</v>
      </c>
    </row>
    <row r="44" spans="3:12" x14ac:dyDescent="0.2">
      <c r="C44" s="73" t="s">
        <v>196</v>
      </c>
      <c r="D44" s="53">
        <f>+D23</f>
        <v>62376503.181218445</v>
      </c>
      <c r="E44" s="53">
        <f>[38]Consolidado!V273</f>
        <v>897704013.38409328</v>
      </c>
      <c r="F44" s="53">
        <f>[38]Consolidado!AH273</f>
        <v>2233919775.3832779</v>
      </c>
      <c r="G44" s="53">
        <f>[38]Consolidado!AI273</f>
        <v>10629136564.611132</v>
      </c>
      <c r="H44" s="53">
        <f>[38]Consolidado!AJ273</f>
        <v>11380094611.419786</v>
      </c>
      <c r="I44" s="53">
        <f>[38]Consolidado!AK273</f>
        <v>11998992402.799706</v>
      </c>
      <c r="J44" s="53">
        <f>[38]Consolidado!AL273</f>
        <v>14214861362.659985</v>
      </c>
      <c r="K44" s="53">
        <f>[38]Consolidado!AM273</f>
        <v>14918732280.147423</v>
      </c>
      <c r="L44" s="53">
        <f>[38]Consolidado!AN273</f>
        <v>13782923275.838226</v>
      </c>
    </row>
    <row r="45" spans="3:12" x14ac:dyDescent="0.2">
      <c r="C45" s="76" t="s">
        <v>197</v>
      </c>
      <c r="D45" s="53">
        <f>[38]Consolidado!J275</f>
        <v>-3143149539.9712501</v>
      </c>
      <c r="E45" s="53">
        <f>[38]Consolidado!V275</f>
        <v>-3080773036.5111408</v>
      </c>
      <c r="F45" s="53">
        <f>[38]Consolidado!AH275</f>
        <v>-2183069023.1270475</v>
      </c>
      <c r="G45" s="53">
        <f>[38]Consolidado!AI275</f>
        <v>50850752.256230354</v>
      </c>
      <c r="H45" s="53">
        <f>[38]Consolidado!AJ275</f>
        <v>10679987316.867363</v>
      </c>
      <c r="I45" s="53">
        <f>[38]Consolidado!AK275</f>
        <v>22060081928.287148</v>
      </c>
      <c r="J45" s="53">
        <f>[38]Consolidado!AL275</f>
        <v>34059074331.086857</v>
      </c>
      <c r="K45" s="53">
        <f>[38]Consolidado!AM275</f>
        <v>48273935693.746849</v>
      </c>
      <c r="L45" s="53">
        <f>[38]Consolidado!AN275</f>
        <v>63192667973.894272</v>
      </c>
    </row>
    <row r="46" spans="3:12" x14ac:dyDescent="0.2">
      <c r="C46" s="73" t="s">
        <v>198</v>
      </c>
      <c r="D46" s="53">
        <f>[38]Consolidado!J278</f>
        <v>2535582372.8299999</v>
      </c>
      <c r="E46" s="53">
        <f>[38]Consolidado!V278</f>
        <v>2535582372.8299999</v>
      </c>
      <c r="F46" s="53">
        <f>[38]Consolidado!AH278</f>
        <v>2535582372.8299999</v>
      </c>
      <c r="G46" s="53">
        <f>[38]Consolidado!AI278</f>
        <v>2535582372.8299999</v>
      </c>
      <c r="H46" s="53">
        <f>[38]Consolidado!AJ278</f>
        <v>2535582372.8299999</v>
      </c>
      <c r="I46" s="53">
        <f>[38]Consolidado!AK278</f>
        <v>2535582372.8299999</v>
      </c>
      <c r="J46" s="53">
        <f>[38]Consolidado!AL278</f>
        <v>2535582372.8299999</v>
      </c>
      <c r="K46" s="53">
        <f>[38]Consolidado!AM278</f>
        <v>2535582372.8299999</v>
      </c>
      <c r="L46" s="53">
        <f>[38]Consolidado!AN278</f>
        <v>2535582372.8299999</v>
      </c>
    </row>
    <row r="47" spans="3:12" x14ac:dyDescent="0.2">
      <c r="C47" s="73"/>
    </row>
    <row r="48" spans="3:12" x14ac:dyDescent="0.2">
      <c r="C48" s="71" t="s">
        <v>199</v>
      </c>
      <c r="D48" s="55">
        <f>SUM(D49:D51)</f>
        <v>1884380475.3239098</v>
      </c>
      <c r="E48" s="55">
        <f>SUM(E49:E51)</f>
        <v>1627785575.3239098</v>
      </c>
      <c r="F48" s="55">
        <f>SUM(F49:F51)</f>
        <v>1627785575.3239098</v>
      </c>
      <c r="G48" s="55">
        <f>SUM(G49:G51)</f>
        <v>1627785575.3239098</v>
      </c>
      <c r="H48" s="55">
        <f t="shared" ref="H48:L48" si="17">SUM(H49:H51)</f>
        <v>1627785575.3239098</v>
      </c>
      <c r="I48" s="55">
        <f t="shared" si="17"/>
        <v>1627785575.3239098</v>
      </c>
      <c r="J48" s="55">
        <f t="shared" si="17"/>
        <v>1627785575.3239098</v>
      </c>
      <c r="K48" s="55">
        <f t="shared" si="17"/>
        <v>1627785575.3239098</v>
      </c>
      <c r="L48" s="55">
        <f t="shared" si="17"/>
        <v>1627785575.3239098</v>
      </c>
    </row>
    <row r="49" spans="3:12" x14ac:dyDescent="0.2">
      <c r="C49" s="73" t="s">
        <v>200</v>
      </c>
      <c r="D49" s="53">
        <f>[38]Consolidado!J282</f>
        <v>0</v>
      </c>
      <c r="E49" s="53">
        <f>[38]Consolidado!V282</f>
        <v>1.7881393432617188E-7</v>
      </c>
      <c r="F49" s="53">
        <f>[38]Consolidado!AH282</f>
        <v>1.7881393432617188E-7</v>
      </c>
      <c r="G49" s="53">
        <f>[38]Consolidado!AI282</f>
        <v>1.7881393432617188E-7</v>
      </c>
      <c r="H49" s="53">
        <f>[38]Consolidado!AJ282</f>
        <v>1.7881393432617188E-7</v>
      </c>
      <c r="I49" s="53">
        <f>[38]Consolidado!AK282</f>
        <v>1.7881393432617188E-7</v>
      </c>
      <c r="J49" s="53">
        <f>[38]Consolidado!AL282</f>
        <v>1.7881393432617188E-7</v>
      </c>
      <c r="K49" s="53">
        <f>[38]Consolidado!AM282</f>
        <v>1.7881393432617188E-7</v>
      </c>
      <c r="L49" s="53">
        <f>[38]Consolidado!AN282</f>
        <v>1.7881393432617188E-7</v>
      </c>
    </row>
    <row r="50" spans="3:12" x14ac:dyDescent="0.2">
      <c r="C50" s="73" t="s">
        <v>201</v>
      </c>
      <c r="D50" s="53">
        <f>[38]Consolidado!J285</f>
        <v>487206140.00020981</v>
      </c>
      <c r="E50" s="53">
        <f>[38]Consolidado!V285</f>
        <v>487206140.00020999</v>
      </c>
      <c r="F50" s="53">
        <f>[38]Consolidado!AH285</f>
        <v>487206140.00020999</v>
      </c>
      <c r="G50" s="53">
        <f>[38]Consolidado!AI285</f>
        <v>487206140.00020999</v>
      </c>
      <c r="H50" s="53">
        <f>[38]Consolidado!AJ285</f>
        <v>487206140.00020999</v>
      </c>
      <c r="I50" s="53">
        <f>[38]Consolidado!AK285</f>
        <v>487206140.00020999</v>
      </c>
      <c r="J50" s="53">
        <f>[38]Consolidado!AL285</f>
        <v>487206140.00020999</v>
      </c>
      <c r="K50" s="53">
        <f>[38]Consolidado!AM285</f>
        <v>487206140.00020999</v>
      </c>
      <c r="L50" s="53">
        <f>[38]Consolidado!AN285</f>
        <v>487206140.00020999</v>
      </c>
    </row>
    <row r="51" spans="3:12" x14ac:dyDescent="0.2">
      <c r="C51" s="73" t="s">
        <v>202</v>
      </c>
      <c r="D51" s="53">
        <f>[38]Consolidado!J287</f>
        <v>1397174335.3237</v>
      </c>
      <c r="E51" s="53">
        <f>[38]Consolidado!V287</f>
        <v>1140579435.3236995</v>
      </c>
      <c r="F51" s="53">
        <f>[38]Consolidado!AH287</f>
        <v>1140579435.3236995</v>
      </c>
      <c r="G51" s="53">
        <f>[38]Consolidado!AI287</f>
        <v>1140579435.3236995</v>
      </c>
      <c r="H51" s="53">
        <f>[38]Consolidado!AJ287</f>
        <v>1140579435.3236995</v>
      </c>
      <c r="I51" s="53">
        <f>[38]Consolidado!AK287</f>
        <v>1140579435.3236995</v>
      </c>
      <c r="J51" s="53">
        <f>[38]Consolidado!AL287</f>
        <v>1140579435.3236995</v>
      </c>
      <c r="K51" s="53">
        <f>[38]Consolidado!AM287</f>
        <v>1140579435.3236995</v>
      </c>
      <c r="L51" s="53">
        <f>[38]Consolidado!AN287</f>
        <v>1140579435.3236995</v>
      </c>
    </row>
    <row r="52" spans="3:12" x14ac:dyDescent="0.2">
      <c r="C52" s="73"/>
    </row>
    <row r="53" spans="3:12" x14ac:dyDescent="0.2">
      <c r="C53" s="71" t="s">
        <v>203</v>
      </c>
      <c r="D53" s="55">
        <f>SUM(D54:D56)+D62</f>
        <v>12475523001.970001</v>
      </c>
      <c r="E53" s="55">
        <f>SUM(E54:E56)+E62</f>
        <v>8842952294.3052673</v>
      </c>
      <c r="F53" s="55">
        <f>SUM(F54:F56)+F62</f>
        <v>5116716904.2089014</v>
      </c>
      <c r="G53" s="55">
        <f>SUM(G54:G56)+G62</f>
        <v>2881886106.9241977</v>
      </c>
      <c r="H53" s="55">
        <f t="shared" ref="H53:L53" si="18">SUM(H54:H56)+H62</f>
        <v>665492163.60441756</v>
      </c>
      <c r="I53" s="55">
        <f t="shared" si="18"/>
        <v>5004392305.0085897</v>
      </c>
      <c r="J53" s="55">
        <f t="shared" si="18"/>
        <v>11308225755.794338</v>
      </c>
      <c r="K53" s="55">
        <f t="shared" si="18"/>
        <v>17665023816.516529</v>
      </c>
      <c r="L53" s="55">
        <f t="shared" si="18"/>
        <v>23607982001.32214</v>
      </c>
    </row>
    <row r="54" spans="3:12" x14ac:dyDescent="0.2">
      <c r="C54" s="73" t="s">
        <v>200</v>
      </c>
      <c r="D54" s="53">
        <f>[38]Consolidado!J292</f>
        <v>142411582.00000012</v>
      </c>
      <c r="E54" s="53">
        <f>[38]Consolidado!V292</f>
        <v>312010329.33333343</v>
      </c>
      <c r="F54" s="53">
        <f>[38]Consolidado!AH292</f>
        <v>11490461.960210994</v>
      </c>
      <c r="G54" s="53">
        <f>[38]Consolidado!AI292</f>
        <v>11490461.960210994</v>
      </c>
      <c r="H54" s="53">
        <f>[38]Consolidado!AJ292</f>
        <v>11490461.960210994</v>
      </c>
      <c r="I54" s="53">
        <f>[38]Consolidado!AK292</f>
        <v>11490461.960210994</v>
      </c>
      <c r="J54" s="53">
        <f>[38]Consolidado!AL292</f>
        <v>11490461.960210994</v>
      </c>
      <c r="K54" s="53">
        <f>[38]Consolidado!AM292</f>
        <v>11490461.960210994</v>
      </c>
      <c r="L54" s="53">
        <f>[38]Consolidado!AN292</f>
        <v>11490461.960210994</v>
      </c>
    </row>
    <row r="55" spans="3:12" x14ac:dyDescent="0.2">
      <c r="C55" s="73" t="s">
        <v>204</v>
      </c>
      <c r="D55" s="53">
        <f>[38]Consolidado!J295</f>
        <v>4452837459.8400011</v>
      </c>
      <c r="E55" s="53">
        <f>[38]Consolidado!V295</f>
        <v>2751108191.9531474</v>
      </c>
      <c r="F55" s="53">
        <f>[38]Consolidado!AH295</f>
        <v>1339539973.7905526</v>
      </c>
      <c r="G55" s="53">
        <f>[38]Consolidado!AI295</f>
        <v>1371828778.114974</v>
      </c>
      <c r="H55" s="53">
        <f>[38]Consolidado!AJ295</f>
        <v>-12988084.139154434</v>
      </c>
      <c r="I55" s="53">
        <f>[38]Consolidado!AK295</f>
        <v>1681335229.8187394</v>
      </c>
      <c r="J55" s="53">
        <f>[38]Consolidado!AL295</f>
        <v>3460987808.8602767</v>
      </c>
      <c r="K55" s="53">
        <f>[38]Consolidado!AM295</f>
        <v>5328245944.3488188</v>
      </c>
      <c r="L55" s="53">
        <f>[38]Consolidado!AN295</f>
        <v>7111729199.1125631</v>
      </c>
    </row>
    <row r="56" spans="3:12" x14ac:dyDescent="0.2">
      <c r="C56" s="73" t="s">
        <v>205</v>
      </c>
      <c r="D56" s="53">
        <f>[38]Consolidado!J300</f>
        <v>5269327504.3800001</v>
      </c>
      <c r="E56" s="53">
        <f>[38]Consolidado!V300</f>
        <v>4852483892.6570845</v>
      </c>
      <c r="F56" s="53">
        <f>[38]Consolidado!AH300</f>
        <v>2617621466.4866261</v>
      </c>
      <c r="G56" s="53">
        <f>[38]Consolidado!AI300</f>
        <v>135137882.42486265</v>
      </c>
      <c r="H56" s="53">
        <f>[38]Consolidado!AJ300</f>
        <v>-877890278.06547832</v>
      </c>
      <c r="I56" s="53">
        <f>[38]Consolidado!AK300</f>
        <v>-866440783.42604768</v>
      </c>
      <c r="J56" s="53">
        <f>[38]Consolidado!AL300</f>
        <v>-854991288.78661716</v>
      </c>
      <c r="K56" s="53">
        <f>[38]Consolidado!AM300</f>
        <v>-843541794.14718628</v>
      </c>
      <c r="L56" s="53">
        <f>[38]Consolidado!AN300</f>
        <v>-832092299.50775576</v>
      </c>
    </row>
    <row r="57" spans="3:12" outlineLevel="1" x14ac:dyDescent="0.2">
      <c r="C57" s="77" t="s">
        <v>206</v>
      </c>
      <c r="D57" s="78">
        <f>[38]Consolidado!J301</f>
        <v>3388599231.2600002</v>
      </c>
      <c r="E57" s="78">
        <f>[38]Consolidado!V301</f>
        <v>4020272190.9730406</v>
      </c>
      <c r="F57" s="78">
        <f>[38]Consolidado!AH301</f>
        <v>2617621466.4866271</v>
      </c>
      <c r="G57" s="78">
        <f>[38]Consolidado!AI301</f>
        <v>135137882.42486322</v>
      </c>
      <c r="H57" s="78">
        <f>[38]Consolidado!AJ301</f>
        <v>-877890278.06547785</v>
      </c>
      <c r="I57" s="78">
        <f>[38]Consolidado!AK301</f>
        <v>-866440783.42604721</v>
      </c>
      <c r="J57" s="78">
        <f>[38]Consolidado!AL301</f>
        <v>-854991288.78661668</v>
      </c>
      <c r="K57" s="78">
        <f>[38]Consolidado!AM301</f>
        <v>-843541794.14718592</v>
      </c>
      <c r="L57" s="78">
        <f>[38]Consolidado!AN301</f>
        <v>-832092299.5077554</v>
      </c>
    </row>
    <row r="58" spans="3:12" outlineLevel="1" x14ac:dyDescent="0.2">
      <c r="C58" s="77" t="s">
        <v>207</v>
      </c>
      <c r="D58" s="78">
        <f>[38]Consolidado!J302</f>
        <v>1030955186.6899999</v>
      </c>
      <c r="E58" s="78">
        <f>[38]Consolidado!V302</f>
        <v>681715134.15344977</v>
      </c>
      <c r="F58" s="78">
        <f>[38]Consolidado!AH302</f>
        <v>-2.5331974029541016E-7</v>
      </c>
      <c r="G58" s="78">
        <f>[38]Consolidado!AI302</f>
        <v>-2.384185791015625E-7</v>
      </c>
      <c r="H58" s="78">
        <f>[38]Consolidado!AJ302</f>
        <v>-1.1920928955078125E-7</v>
      </c>
      <c r="I58" s="78">
        <f>[38]Consolidado!AK302</f>
        <v>-1.1920928955078125E-7</v>
      </c>
      <c r="J58" s="78">
        <f>[38]Consolidado!AL302</f>
        <v>-1.1920928955078125E-7</v>
      </c>
      <c r="K58" s="78">
        <f>[38]Consolidado!AM302</f>
        <v>0</v>
      </c>
      <c r="L58" s="78">
        <f>[38]Consolidado!AN302</f>
        <v>0</v>
      </c>
    </row>
    <row r="59" spans="3:12" outlineLevel="1" x14ac:dyDescent="0.2">
      <c r="C59" s="77" t="s">
        <v>208</v>
      </c>
      <c r="D59" s="78">
        <f>[38]Consolidado!J303</f>
        <v>496602078.03999996</v>
      </c>
      <c r="E59" s="78">
        <f>[38]Consolidado!V303</f>
        <v>150496567.53059366</v>
      </c>
      <c r="F59" s="78">
        <f>[38]Consolidado!AH303</f>
        <v>-3.2782554626464844E-7</v>
      </c>
      <c r="G59" s="78">
        <f>[38]Consolidado!AI303</f>
        <v>-3.2782554626464844E-7</v>
      </c>
      <c r="H59" s="78">
        <f>[38]Consolidado!AJ303</f>
        <v>-3.2782554626464844E-7</v>
      </c>
      <c r="I59" s="78">
        <f>[38]Consolidado!AK303</f>
        <v>-3.2782554626464844E-7</v>
      </c>
      <c r="J59" s="78">
        <f>[38]Consolidado!AL303</f>
        <v>-3.2782554626464844E-7</v>
      </c>
      <c r="K59" s="78">
        <f>[38]Consolidado!AM303</f>
        <v>-3.2782554626464844E-7</v>
      </c>
      <c r="L59" s="78">
        <f>[38]Consolidado!AN303</f>
        <v>-3.2782554626464844E-7</v>
      </c>
    </row>
    <row r="60" spans="3:12" outlineLevel="1" x14ac:dyDescent="0.2">
      <c r="C60" s="77" t="s">
        <v>209</v>
      </c>
      <c r="D60" s="78">
        <f>[38]Consolidado!J304</f>
        <v>345779119</v>
      </c>
      <c r="E60" s="78">
        <f>[38]Consolidado!V304</f>
        <v>0</v>
      </c>
      <c r="F60" s="78">
        <f>[38]Consolidado!AH304</f>
        <v>0</v>
      </c>
      <c r="G60" s="78">
        <f>[38]Consolidado!AI304</f>
        <v>0</v>
      </c>
      <c r="H60" s="78">
        <f>[38]Consolidado!AJ304</f>
        <v>0</v>
      </c>
      <c r="I60" s="78">
        <f>[38]Consolidado!AK304</f>
        <v>0</v>
      </c>
      <c r="J60" s="78">
        <f>[38]Consolidado!AL304</f>
        <v>0</v>
      </c>
      <c r="K60" s="78">
        <f>[38]Consolidado!AM304</f>
        <v>0</v>
      </c>
      <c r="L60" s="78">
        <f>[38]Consolidado!AN304</f>
        <v>0</v>
      </c>
    </row>
    <row r="61" spans="3:12" outlineLevel="1" x14ac:dyDescent="0.2">
      <c r="C61" s="77" t="s">
        <v>210</v>
      </c>
      <c r="D61" s="78">
        <f>[38]Consolidado!J305</f>
        <v>7391889.3899999997</v>
      </c>
      <c r="E61" s="78">
        <f>-[38]Consolidado!V305</f>
        <v>0</v>
      </c>
      <c r="F61" s="78">
        <f>[38]Consolidado!AH305</f>
        <v>0</v>
      </c>
      <c r="G61" s="78">
        <f>[38]Consolidado!AI305</f>
        <v>0</v>
      </c>
      <c r="H61" s="78">
        <f>[38]Consolidado!AJ305</f>
        <v>0</v>
      </c>
      <c r="I61" s="78">
        <f>[38]Consolidado!AK305</f>
        <v>0</v>
      </c>
      <c r="J61" s="78">
        <f>[38]Consolidado!AL305</f>
        <v>0</v>
      </c>
      <c r="K61" s="78">
        <f>[38]Consolidado!AM305</f>
        <v>0</v>
      </c>
      <c r="L61" s="78">
        <f>[38]Consolidado!AN305</f>
        <v>0</v>
      </c>
    </row>
    <row r="62" spans="3:12" x14ac:dyDescent="0.2">
      <c r="C62" s="73" t="s">
        <v>211</v>
      </c>
      <c r="D62" s="53">
        <f>[38]Consolidado!J306</f>
        <v>2610946455.75</v>
      </c>
      <c r="E62" s="53">
        <f>[38]Consolidado!V306</f>
        <v>927349880.36170244</v>
      </c>
      <c r="F62" s="53">
        <f>[38]Consolidado!AH306</f>
        <v>1148065001.9715121</v>
      </c>
      <c r="G62" s="53">
        <f>[38]Consolidado!AI306</f>
        <v>1363428984.42415</v>
      </c>
      <c r="H62" s="53">
        <f>[38]Consolidado!AJ306</f>
        <v>1544880063.8488393</v>
      </c>
      <c r="I62" s="53">
        <f>[38]Consolidado!AK306</f>
        <v>4178007396.6556869</v>
      </c>
      <c r="J62" s="53">
        <f>[38]Consolidado!AL306</f>
        <v>8690738773.7604675</v>
      </c>
      <c r="K62" s="53">
        <f>[38]Consolidado!AM306</f>
        <v>13168829204.354687</v>
      </c>
      <c r="L62" s="53">
        <f>[38]Consolidado!AN306</f>
        <v>17316854639.757122</v>
      </c>
    </row>
    <row r="63" spans="3:12" x14ac:dyDescent="0.2">
      <c r="C63" s="73"/>
    </row>
    <row r="64" spans="3:12" x14ac:dyDescent="0.2">
      <c r="C64" s="74" t="s">
        <v>212</v>
      </c>
      <c r="D64" s="55">
        <f>D48+D53</f>
        <v>14359903477.293911</v>
      </c>
      <c r="E64" s="55">
        <f>E48+E53</f>
        <v>10470737869.629177</v>
      </c>
      <c r="F64" s="69">
        <f>F48+F53</f>
        <v>6744502479.5328112</v>
      </c>
      <c r="G64" s="69">
        <f>G48+G53</f>
        <v>4509671682.2481079</v>
      </c>
      <c r="H64" s="69">
        <f t="shared" ref="H64:L64" si="19">H48+H53</f>
        <v>2293277738.9283276</v>
      </c>
      <c r="I64" s="69">
        <f t="shared" si="19"/>
        <v>6632177880.3324995</v>
      </c>
      <c r="J64" s="69">
        <f t="shared" si="19"/>
        <v>12936011331.118248</v>
      </c>
      <c r="K64" s="69">
        <f t="shared" si="19"/>
        <v>19292809391.840439</v>
      </c>
      <c r="L64" s="69">
        <f t="shared" si="19"/>
        <v>25235767576.646049</v>
      </c>
    </row>
    <row r="65" spans="3:12" x14ac:dyDescent="0.2">
      <c r="D65" s="79">
        <f>D40-D42-D64</f>
        <v>0.24778556823730469</v>
      </c>
      <c r="E65" s="79">
        <f>E40-E42-E64</f>
        <v>0</v>
      </c>
      <c r="F65" s="79">
        <f>F40-F42-F64</f>
        <v>0</v>
      </c>
      <c r="G65" s="79">
        <f>G40-G42-G64</f>
        <v>0</v>
      </c>
      <c r="H65" s="79">
        <f t="shared" ref="H65:L65" si="20">H40-H42-H64</f>
        <v>0</v>
      </c>
      <c r="I65" s="79">
        <f t="shared" si="20"/>
        <v>-1.049041748046875E-5</v>
      </c>
      <c r="J65" s="79">
        <f t="shared" si="20"/>
        <v>0</v>
      </c>
      <c r="K65" s="79">
        <f t="shared" si="20"/>
        <v>-3.0517578125E-5</v>
      </c>
      <c r="L65" s="79">
        <f t="shared" si="20"/>
        <v>0</v>
      </c>
    </row>
    <row r="67" spans="3:12" x14ac:dyDescent="0.2">
      <c r="C67" s="74" t="s">
        <v>213</v>
      </c>
      <c r="D67" s="74"/>
    </row>
    <row r="68" spans="3:12" x14ac:dyDescent="0.2">
      <c r="C68" s="49" t="s">
        <v>214</v>
      </c>
      <c r="D68" s="53"/>
      <c r="E68" s="53">
        <f>E4</f>
        <v>23345843773.536148</v>
      </c>
      <c r="F68" s="53">
        <f>F4</f>
        <v>28437846118.810883</v>
      </c>
      <c r="G68" s="53">
        <f>G4</f>
        <v>31825166598.616074</v>
      </c>
      <c r="H68" s="53">
        <f t="shared" ref="H68:L68" si="21">H4</f>
        <v>32684561395.271336</v>
      </c>
      <c r="I68" s="53">
        <f t="shared" si="21"/>
        <v>33506576064.237751</v>
      </c>
      <c r="J68" s="53">
        <f t="shared" si="21"/>
        <v>34505789626.230247</v>
      </c>
      <c r="K68" s="53">
        <f t="shared" si="21"/>
        <v>35407276462.065689</v>
      </c>
      <c r="L68" s="53">
        <f t="shared" si="21"/>
        <v>36123375071.60302</v>
      </c>
    </row>
    <row r="69" spans="3:12" x14ac:dyDescent="0.2">
      <c r="C69" s="49" t="s">
        <v>215</v>
      </c>
      <c r="D69" s="53"/>
      <c r="E69" s="53">
        <f>E6</f>
        <v>-8436541290.3449602</v>
      </c>
      <c r="F69" s="53">
        <f>F6</f>
        <v>-12437198637.181965</v>
      </c>
      <c r="G69" s="53">
        <f>G6</f>
        <v>-8633723803.9762077</v>
      </c>
      <c r="H69" s="53">
        <f t="shared" ref="H69:L69" si="22">H6</f>
        <v>-8887848018.3025436</v>
      </c>
      <c r="I69" s="53">
        <f t="shared" si="22"/>
        <v>-9104552001.7290249</v>
      </c>
      <c r="J69" s="53">
        <f t="shared" si="22"/>
        <v>-9329037399.7093353</v>
      </c>
      <c r="K69" s="53">
        <f t="shared" si="22"/>
        <v>-9557810879.5465221</v>
      </c>
      <c r="L69" s="53">
        <f t="shared" si="22"/>
        <v>-9777363808.9026031</v>
      </c>
    </row>
    <row r="70" spans="3:12" x14ac:dyDescent="0.2">
      <c r="C70" s="49" t="s">
        <v>216</v>
      </c>
      <c r="D70" s="53"/>
      <c r="E70" s="53">
        <f>E8</f>
        <v>-3974573915.0723653</v>
      </c>
      <c r="F70" s="53">
        <f>F8</f>
        <v>-3766526045.757422</v>
      </c>
      <c r="G70" s="53">
        <f>G8</f>
        <v>-3538423357.3953972</v>
      </c>
      <c r="H70" s="53">
        <f t="shared" ref="H70:L70" si="23">H8</f>
        <v>-3679925358.1607428</v>
      </c>
      <c r="I70" s="53">
        <f t="shared" si="23"/>
        <v>-3790789086.5357146</v>
      </c>
      <c r="J70" s="53">
        <f t="shared" si="23"/>
        <v>-3898394723.2473769</v>
      </c>
      <c r="K70" s="53">
        <f t="shared" si="23"/>
        <v>-4020808204.8187394</v>
      </c>
      <c r="L70" s="53">
        <f t="shared" si="23"/>
        <v>-4137343749.6860638</v>
      </c>
    </row>
    <row r="71" spans="3:12" x14ac:dyDescent="0.2">
      <c r="C71" s="54" t="s">
        <v>217</v>
      </c>
      <c r="D71" s="55"/>
      <c r="E71" s="55">
        <f>SUM(E68:E70)</f>
        <v>10934728568.118824</v>
      </c>
      <c r="F71" s="55">
        <f t="shared" ref="F71:L71" si="24">SUM(F68:F70)</f>
        <v>12234121435.871496</v>
      </c>
      <c r="G71" s="55">
        <f t="shared" si="24"/>
        <v>19653019437.244469</v>
      </c>
      <c r="H71" s="55">
        <f t="shared" si="24"/>
        <v>20116788018.808048</v>
      </c>
      <c r="I71" s="55">
        <f t="shared" si="24"/>
        <v>20611234975.973015</v>
      </c>
      <c r="J71" s="55">
        <f t="shared" si="24"/>
        <v>21278357503.273537</v>
      </c>
      <c r="K71" s="55">
        <f t="shared" si="24"/>
        <v>21828657377.700424</v>
      </c>
      <c r="L71" s="55">
        <f t="shared" si="24"/>
        <v>22208667513.014351</v>
      </c>
    </row>
    <row r="72" spans="3:12" x14ac:dyDescent="0.2">
      <c r="C72" s="49" t="s">
        <v>218</v>
      </c>
      <c r="D72" s="53"/>
      <c r="E72" s="53">
        <f>E11+E16+E13</f>
        <v>-8878315613.9618168</v>
      </c>
      <c r="F72" s="53">
        <f t="shared" ref="F72:L72" si="25">F11+F16+F13</f>
        <v>-8387937979.9340401</v>
      </c>
      <c r="G72" s="53">
        <f t="shared" si="25"/>
        <v>-2981935085.2599945</v>
      </c>
      <c r="H72" s="53">
        <f t="shared" si="25"/>
        <v>-2560199879.0124459</v>
      </c>
      <c r="I72" s="53">
        <f t="shared" si="25"/>
        <v>-2100823069.3808196</v>
      </c>
      <c r="J72" s="53">
        <f t="shared" si="25"/>
        <v>642245865.73745155</v>
      </c>
      <c r="K72" s="53">
        <f t="shared" si="25"/>
        <v>1175872950.6740637</v>
      </c>
      <c r="L72" s="53">
        <f t="shared" si="25"/>
        <v>-950702710.89706016</v>
      </c>
    </row>
    <row r="73" spans="3:12" x14ac:dyDescent="0.2">
      <c r="C73" s="54" t="s">
        <v>219</v>
      </c>
      <c r="D73" s="55"/>
      <c r="E73" s="55">
        <f>SUM(E71:E72)</f>
        <v>2056412954.1570072</v>
      </c>
      <c r="F73" s="55">
        <f t="shared" ref="F73:L73" si="26">SUM(F71:F72)</f>
        <v>3846183455.9374561</v>
      </c>
      <c r="G73" s="55">
        <f t="shared" si="26"/>
        <v>16671084351.984474</v>
      </c>
      <c r="H73" s="55">
        <f t="shared" si="26"/>
        <v>17556588139.795601</v>
      </c>
      <c r="I73" s="55">
        <f t="shared" si="26"/>
        <v>18510411906.592194</v>
      </c>
      <c r="J73" s="55">
        <f t="shared" si="26"/>
        <v>21920603369.010986</v>
      </c>
      <c r="K73" s="55">
        <f t="shared" si="26"/>
        <v>23004530328.374489</v>
      </c>
      <c r="L73" s="55">
        <f t="shared" si="26"/>
        <v>21257964802.11729</v>
      </c>
    </row>
    <row r="74" spans="3:12" x14ac:dyDescent="0.2">
      <c r="C74" s="53" t="s">
        <v>220</v>
      </c>
      <c r="D74" s="53"/>
      <c r="E74" s="53">
        <f>-E72</f>
        <v>8878315613.9618168</v>
      </c>
      <c r="F74" s="53">
        <f>-F72</f>
        <v>8387937979.9340401</v>
      </c>
      <c r="G74" s="53">
        <f>-G72</f>
        <v>2981935085.2599945</v>
      </c>
      <c r="H74" s="53">
        <f t="shared" ref="H74:L74" si="27">-H72</f>
        <v>2560199879.0124459</v>
      </c>
      <c r="I74" s="53">
        <f t="shared" si="27"/>
        <v>2100823069.3808196</v>
      </c>
      <c r="J74" s="53">
        <f t="shared" si="27"/>
        <v>-642245865.73745155</v>
      </c>
      <c r="K74" s="53">
        <f t="shared" si="27"/>
        <v>-1175872950.6740637</v>
      </c>
      <c r="L74" s="53">
        <f t="shared" si="27"/>
        <v>950702710.89706016</v>
      </c>
    </row>
    <row r="75" spans="3:12" x14ac:dyDescent="0.2">
      <c r="C75" s="49" t="s">
        <v>221</v>
      </c>
      <c r="D75" s="53"/>
      <c r="E75" s="53">
        <f>-E84</f>
        <v>-5106911525.8121262</v>
      </c>
      <c r="F75" s="53">
        <f>-F84</f>
        <v>-7289013139.6543159</v>
      </c>
      <c r="G75" s="53">
        <f>-G84</f>
        <v>-4800473044.0449142</v>
      </c>
      <c r="H75" s="53">
        <f t="shared" ref="H75:L75" si="28">-H84</f>
        <v>-5219413167.0376587</v>
      </c>
      <c r="I75" s="53">
        <f t="shared" si="28"/>
        <v>2154975708.5555725</v>
      </c>
      <c r="J75" s="53">
        <f t="shared" si="28"/>
        <v>4216541639.2591629</v>
      </c>
      <c r="K75" s="53">
        <f t="shared" si="28"/>
        <v>4786258347.2936707</v>
      </c>
      <c r="L75" s="53">
        <f t="shared" si="28"/>
        <v>4725360792.2873306</v>
      </c>
    </row>
    <row r="76" spans="3:12" x14ac:dyDescent="0.2">
      <c r="C76" s="49" t="s">
        <v>222</v>
      </c>
      <c r="D76" s="53"/>
      <c r="E76" s="53">
        <f>-'[38]Flujo de Caja'!P68</f>
        <v>-1300000000</v>
      </c>
      <c r="F76" s="53">
        <f>-'[38]Flujo de Caja'!AB68-'[38]Flujo de Caja'!AB73</f>
        <v>-1250000000</v>
      </c>
      <c r="G76" s="53">
        <f>-'[38]Flujo de Caja'!AC68-'[38]Flujo de Caja'!AC73</f>
        <v>-1000000000</v>
      </c>
      <c r="H76" s="53">
        <f>-'[38]Flujo de Caja'!AD68-'[38]Flujo de Caja'!AD73</f>
        <v>-3000000000</v>
      </c>
      <c r="I76" s="53">
        <f>-'[38]Flujo de Caja'!AE68-'[38]Flujo de Caja'!AE73</f>
        <v>0</v>
      </c>
      <c r="J76" s="53">
        <f>-'[38]Flujo de Caja'!AF68-'[38]Flujo de Caja'!AF73</f>
        <v>0</v>
      </c>
      <c r="K76" s="53">
        <f>-'[38]Flujo de Caja'!AG68-'[38]Flujo de Caja'!AG73</f>
        <v>0</v>
      </c>
      <c r="L76" s="53">
        <f>-'[38]Flujo de Caja'!AH68-'[38]Flujo de Caja'!AH73</f>
        <v>0</v>
      </c>
    </row>
    <row r="77" spans="3:12" x14ac:dyDescent="0.2">
      <c r="C77" s="54" t="s">
        <v>223</v>
      </c>
      <c r="D77" s="55"/>
      <c r="E77" s="55">
        <f>SUM(E73:E76)</f>
        <v>4527817042.3066978</v>
      </c>
      <c r="F77" s="55">
        <f t="shared" ref="F77:L77" si="29">SUM(F73:F76)</f>
        <v>3695108296.2171803</v>
      </c>
      <c r="G77" s="55">
        <f t="shared" si="29"/>
        <v>13852546393.199554</v>
      </c>
      <c r="H77" s="55">
        <f t="shared" si="29"/>
        <v>11897374851.77039</v>
      </c>
      <c r="I77" s="55">
        <f t="shared" si="29"/>
        <v>22766210684.528587</v>
      </c>
      <c r="J77" s="55">
        <f t="shared" si="29"/>
        <v>25494899142.5327</v>
      </c>
      <c r="K77" s="55">
        <f t="shared" si="29"/>
        <v>26614915724.994095</v>
      </c>
      <c r="L77" s="55">
        <f t="shared" si="29"/>
        <v>26934028305.301682</v>
      </c>
    </row>
    <row r="78" spans="3:12" x14ac:dyDescent="0.2">
      <c r="E78" s="53"/>
    </row>
    <row r="80" spans="3:12" x14ac:dyDescent="0.2">
      <c r="C80" s="80" t="s">
        <v>224</v>
      </c>
      <c r="D80" s="80"/>
    </row>
    <row r="81" spans="3:12" x14ac:dyDescent="0.2">
      <c r="C81" s="49" t="s">
        <v>225</v>
      </c>
      <c r="D81" s="53">
        <f>+D29+D31+D32+D37</f>
        <v>39035655165.835533</v>
      </c>
      <c r="E81" s="53">
        <f>+E29+E31+E32+E37</f>
        <v>41073863493.982925</v>
      </c>
      <c r="F81" s="53">
        <f>+F29+F31+F32+F37</f>
        <v>44586194643.540878</v>
      </c>
      <c r="G81" s="53">
        <f>+G29+G31+G32+G37</f>
        <v>47098532690.301086</v>
      </c>
      <c r="H81" s="53">
        <f t="shared" ref="H81:L81" si="30">+H29+H31+H32+H37</f>
        <v>50046180314.018967</v>
      </c>
      <c r="I81" s="53">
        <f t="shared" si="30"/>
        <v>52522629746.867561</v>
      </c>
      <c r="J81" s="53">
        <f t="shared" si="30"/>
        <v>54550244858.39415</v>
      </c>
      <c r="K81" s="53">
        <f t="shared" si="30"/>
        <v>56058839171.82267</v>
      </c>
      <c r="L81" s="53">
        <f t="shared" si="30"/>
        <v>57212733264.34095</v>
      </c>
    </row>
    <row r="82" spans="3:12" x14ac:dyDescent="0.2">
      <c r="C82" s="49" t="s">
        <v>226</v>
      </c>
      <c r="D82" s="53">
        <f>+D64-[38]Consolidado!J297</f>
        <v>13486837022.293911</v>
      </c>
      <c r="E82" s="53">
        <f>+E64-[38]Consolidado!V297</f>
        <v>10418133824.629177</v>
      </c>
      <c r="F82" s="53">
        <f>+F64-[38]Consolidado!W297</f>
        <v>6641451834.5328112</v>
      </c>
      <c r="G82" s="53">
        <f>+G64-[38]Consolidado!X297</f>
        <v>4353316837.2481079</v>
      </c>
      <c r="H82" s="53">
        <f>+H64-[38]Consolidado!Y297</f>
        <v>2081551293.9283276</v>
      </c>
      <c r="I82" s="53">
        <f>+I64-[38]Consolidado!Z297</f>
        <v>6712976435.3324995</v>
      </c>
      <c r="J82" s="53">
        <f>+J64-[38]Consolidado!AA297</f>
        <v>12957133186.118248</v>
      </c>
      <c r="K82" s="53">
        <f>+K64-[38]Consolidado!AB297</f>
        <v>19251985846.840439</v>
      </c>
      <c r="L82" s="53">
        <f>+L64-[38]Consolidado!AC297</f>
        <v>25131240731.646049</v>
      </c>
    </row>
    <row r="83" spans="3:12" x14ac:dyDescent="0.2">
      <c r="C83" s="54" t="s">
        <v>227</v>
      </c>
      <c r="D83" s="55">
        <f>+D81-D82</f>
        <v>25548818143.541622</v>
      </c>
      <c r="E83" s="55">
        <f>+E81-E82</f>
        <v>30655729669.353748</v>
      </c>
      <c r="F83" s="55">
        <f t="shared" ref="F83" si="31">+F81-F82</f>
        <v>37944742809.008064</v>
      </c>
      <c r="G83" s="55">
        <f>+G81-G82</f>
        <v>42745215853.052979</v>
      </c>
      <c r="H83" s="55">
        <f t="shared" ref="H83:L83" si="32">+H81-H82</f>
        <v>47964629020.090637</v>
      </c>
      <c r="I83" s="55">
        <f t="shared" si="32"/>
        <v>45809653311.535065</v>
      </c>
      <c r="J83" s="55">
        <f t="shared" si="32"/>
        <v>41593111672.275902</v>
      </c>
      <c r="K83" s="55">
        <f t="shared" si="32"/>
        <v>36806853324.982231</v>
      </c>
      <c r="L83" s="55">
        <f t="shared" si="32"/>
        <v>32081492532.694901</v>
      </c>
    </row>
    <row r="84" spans="3:12" x14ac:dyDescent="0.2">
      <c r="D84" s="53"/>
      <c r="E84" s="53">
        <f>+E83-D83</f>
        <v>5106911525.8121262</v>
      </c>
      <c r="F84" s="53">
        <f>F83-E83</f>
        <v>7289013139.6543159</v>
      </c>
      <c r="G84" s="53">
        <f t="shared" ref="G84:L84" si="33">G83-F83</f>
        <v>4800473044.0449142</v>
      </c>
      <c r="H84" s="53">
        <f t="shared" si="33"/>
        <v>5219413167.0376587</v>
      </c>
      <c r="I84" s="53">
        <f t="shared" si="33"/>
        <v>-2154975708.5555725</v>
      </c>
      <c r="J84" s="53">
        <f t="shared" si="33"/>
        <v>-4216541639.2591629</v>
      </c>
      <c r="K84" s="53">
        <f t="shared" si="33"/>
        <v>-4786258347.2936707</v>
      </c>
      <c r="L84" s="53">
        <f t="shared" si="33"/>
        <v>-4725360792.2873306</v>
      </c>
    </row>
    <row r="85" spans="3:12" x14ac:dyDescent="0.2">
      <c r="D85" s="53"/>
      <c r="E85" s="53">
        <f t="shared" ref="E85:F86" si="34">+E81-D81</f>
        <v>2038208328.1473923</v>
      </c>
      <c r="F85" s="53">
        <f t="shared" si="34"/>
        <v>3512331149.5579529</v>
      </c>
      <c r="G85" s="53">
        <f>+G81-F81</f>
        <v>2512338046.7602081</v>
      </c>
      <c r="H85" s="53">
        <f t="shared" ref="H85:L86" si="35">+H81-G81</f>
        <v>2947647623.7178802</v>
      </c>
      <c r="I85" s="53">
        <f t="shared" si="35"/>
        <v>2476449432.8485947</v>
      </c>
      <c r="J85" s="53">
        <f t="shared" si="35"/>
        <v>2027615111.5265884</v>
      </c>
      <c r="K85" s="53">
        <f t="shared" si="35"/>
        <v>1508594313.4285202</v>
      </c>
      <c r="L85" s="53">
        <f t="shared" si="35"/>
        <v>1153894092.51828</v>
      </c>
    </row>
    <row r="86" spans="3:12" x14ac:dyDescent="0.2">
      <c r="D86" s="53"/>
      <c r="E86" s="53">
        <f t="shared" si="34"/>
        <v>-3068703197.6647339</v>
      </c>
      <c r="F86" s="53">
        <f t="shared" si="34"/>
        <v>-3776681990.0963659</v>
      </c>
      <c r="G86" s="53">
        <f>+G82-F82</f>
        <v>-2288134997.2847033</v>
      </c>
      <c r="H86" s="53">
        <f t="shared" si="35"/>
        <v>-2271765543.3197803</v>
      </c>
      <c r="I86" s="53">
        <f t="shared" si="35"/>
        <v>4631425141.4041719</v>
      </c>
      <c r="J86" s="53">
        <f t="shared" si="35"/>
        <v>6244156750.7857485</v>
      </c>
      <c r="K86" s="53">
        <f t="shared" si="35"/>
        <v>6294852660.7221909</v>
      </c>
      <c r="L86" s="53">
        <f t="shared" si="35"/>
        <v>5879254884.8056107</v>
      </c>
    </row>
    <row r="87" spans="3:12" x14ac:dyDescent="0.2">
      <c r="D87" s="53"/>
      <c r="E87" s="53">
        <f t="shared" ref="E87:F87" si="36">+E85-E86</f>
        <v>5106911525.8121262</v>
      </c>
      <c r="F87" s="53">
        <f t="shared" si="36"/>
        <v>7289013139.6543188</v>
      </c>
      <c r="G87" s="53">
        <f>+G85-G86</f>
        <v>4800473044.0449114</v>
      </c>
      <c r="H87" s="53">
        <f t="shared" ref="H87:L87" si="37">+H85-H86</f>
        <v>5219413167.0376606</v>
      </c>
      <c r="I87" s="53">
        <f t="shared" si="37"/>
        <v>-2154975708.5555773</v>
      </c>
      <c r="J87" s="53">
        <f t="shared" si="37"/>
        <v>-4216541639.25916</v>
      </c>
      <c r="K87" s="53">
        <f t="shared" si="37"/>
        <v>-4786258347.2936707</v>
      </c>
      <c r="L87" s="53">
        <f t="shared" si="37"/>
        <v>-4725360792.2873306</v>
      </c>
    </row>
  </sheetData>
  <conditionalFormatting sqref="D23:G23">
    <cfRule type="cellIs" dxfId="1" priority="2" operator="lessThan">
      <formula>0</formula>
    </cfRule>
  </conditionalFormatting>
  <conditionalFormatting sqref="H23:L23">
    <cfRule type="cellIs" dxfId="0" priority="1" operator="lessThan">
      <formula>0</formula>
    </cfRule>
  </conditionalFormatting>
  <pageMargins left="0.7" right="0.7" top="0.75" bottom="0.75" header="0.3" footer="0.3"/>
  <pageSetup scale="5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3A93E-28E7-C64E-BCD3-74B5AB47197E}">
  <sheetPr>
    <tabColor rgb="FFFFFF00"/>
  </sheetPr>
  <dimension ref="A3:K58"/>
  <sheetViews>
    <sheetView topLeftCell="A25" zoomScale="134" workbookViewId="0">
      <selection activeCell="D17" sqref="D17"/>
    </sheetView>
  </sheetViews>
  <sheetFormatPr baseColWidth="10" defaultRowHeight="15" x14ac:dyDescent="0.2"/>
  <cols>
    <col min="1" max="1" width="20.33203125" style="81" bestFit="1" customWidth="1"/>
    <col min="2" max="3" width="15.5" style="81" bestFit="1" customWidth="1"/>
    <col min="4" max="5" width="11.33203125" style="81" bestFit="1" customWidth="1"/>
    <col min="6" max="7" width="11.5" style="81" bestFit="1" customWidth="1"/>
    <col min="8" max="8" width="12.33203125" style="81" bestFit="1" customWidth="1"/>
    <col min="9" max="16384" width="10.83203125" style="81"/>
  </cols>
  <sheetData>
    <row r="3" spans="1:6" ht="52" x14ac:dyDescent="0.65">
      <c r="A3" s="89" t="s">
        <v>229</v>
      </c>
      <c r="B3" s="90"/>
      <c r="C3" s="90"/>
      <c r="D3" s="90"/>
      <c r="E3" s="90"/>
      <c r="F3" s="90"/>
    </row>
    <row r="7" spans="1:6" x14ac:dyDescent="0.2">
      <c r="A7" s="96" t="s">
        <v>228</v>
      </c>
    </row>
    <row r="8" spans="1:6" x14ac:dyDescent="0.2">
      <c r="A8" s="91" t="s">
        <v>260</v>
      </c>
      <c r="B8" s="91" t="s">
        <v>261</v>
      </c>
    </row>
    <row r="9" spans="1:6" x14ac:dyDescent="0.2">
      <c r="A9" s="91">
        <v>2019</v>
      </c>
      <c r="B9" s="92">
        <f>+EEFF!D23/EEFF!D42</f>
        <v>4.2876067424071553E-2</v>
      </c>
    </row>
    <row r="10" spans="1:6" x14ac:dyDescent="0.2">
      <c r="A10" s="91">
        <v>2020</v>
      </c>
      <c r="B10" s="92">
        <f>+EEFF!E23/EEFF!E42</f>
        <v>0.38159358938376814</v>
      </c>
    </row>
    <row r="11" spans="1:6" x14ac:dyDescent="0.2">
      <c r="A11" s="91">
        <v>2021</v>
      </c>
      <c r="B11" s="92">
        <f>+EEFF!F23/EEFF!F42</f>
        <v>0.48707126316718752</v>
      </c>
    </row>
    <row r="12" spans="1:6" x14ac:dyDescent="0.2">
      <c r="A12" s="94" t="s">
        <v>262</v>
      </c>
      <c r="B12" s="93">
        <f>AVERAGE(B9:B11)</f>
        <v>0.3038469733250091</v>
      </c>
    </row>
    <row r="14" spans="1:6" x14ac:dyDescent="0.2">
      <c r="A14" s="95" t="s">
        <v>231</v>
      </c>
    </row>
    <row r="15" spans="1:6" x14ac:dyDescent="0.2">
      <c r="A15" s="91" t="s">
        <v>232</v>
      </c>
      <c r="B15" s="91">
        <v>2021</v>
      </c>
      <c r="C15" s="91">
        <v>2020</v>
      </c>
    </row>
    <row r="16" spans="1:6" x14ac:dyDescent="0.2">
      <c r="A16" s="91" t="s">
        <v>234</v>
      </c>
      <c r="B16" s="97">
        <f>+-EEFF!F18</f>
        <v>343373477.18800801</v>
      </c>
      <c r="C16" s="91"/>
    </row>
    <row r="17" spans="1:11" x14ac:dyDescent="0.2">
      <c r="A17" s="91" t="s">
        <v>235</v>
      </c>
      <c r="B17" s="97">
        <f>EEFF!F53</f>
        <v>5116716904.2089014</v>
      </c>
      <c r="C17" s="97">
        <f>EEFF!E53</f>
        <v>8842952294.3052673</v>
      </c>
    </row>
    <row r="18" spans="1:11" x14ac:dyDescent="0.2">
      <c r="A18" s="91" t="s">
        <v>236</v>
      </c>
      <c r="B18" s="97">
        <f>EEFF!F48</f>
        <v>1627785575.3239098</v>
      </c>
      <c r="C18" s="97">
        <f>EEFF!E48</f>
        <v>1627785575.3239098</v>
      </c>
    </row>
    <row r="19" spans="1:11" x14ac:dyDescent="0.2">
      <c r="A19" s="91" t="s">
        <v>230</v>
      </c>
      <c r="B19" s="97">
        <f>SUM(B17:B18)</f>
        <v>6744502479.5328112</v>
      </c>
      <c r="C19" s="97">
        <f>SUM(C17:C18)</f>
        <v>10470737869.629177</v>
      </c>
    </row>
    <row r="20" spans="1:11" x14ac:dyDescent="0.2">
      <c r="A20" s="94" t="s">
        <v>237</v>
      </c>
      <c r="B20" s="98">
        <f>B16/((B19+C19)/2)</f>
        <v>3.989180170867878E-2</v>
      </c>
      <c r="C20" s="93">
        <f>B20*(1-31%)</f>
        <v>2.7525343178988356E-2</v>
      </c>
    </row>
    <row r="22" spans="1:11" x14ac:dyDescent="0.2">
      <c r="A22" s="91"/>
      <c r="B22" s="91">
        <v>2021</v>
      </c>
      <c r="C22" s="91"/>
    </row>
    <row r="23" spans="1:11" x14ac:dyDescent="0.2">
      <c r="A23" s="91" t="s">
        <v>238</v>
      </c>
      <c r="B23" s="97">
        <f>SUM(B24:B25)</f>
        <v>11330935604.619041</v>
      </c>
      <c r="C23" s="101">
        <f>C24+C25</f>
        <v>1</v>
      </c>
    </row>
    <row r="24" spans="1:11" ht="24" x14ac:dyDescent="0.3">
      <c r="A24" s="91" t="s">
        <v>239</v>
      </c>
      <c r="B24" s="97">
        <f>EEFF!F64</f>
        <v>6744502479.5328112</v>
      </c>
      <c r="C24" s="101">
        <f>B24/B23</f>
        <v>0.59522908918337014</v>
      </c>
      <c r="F24" s="99" t="s">
        <v>233</v>
      </c>
      <c r="G24" s="100">
        <f>C20*C24+B12*C25</f>
        <v>0.13937230109152912</v>
      </c>
    </row>
    <row r="25" spans="1:11" x14ac:dyDescent="0.2">
      <c r="A25" s="91" t="s">
        <v>240</v>
      </c>
      <c r="B25" s="97">
        <f>EEFF!F42</f>
        <v>4586433125.0862303</v>
      </c>
      <c r="C25" s="101">
        <f>B25/B23</f>
        <v>0.40477091081662991</v>
      </c>
    </row>
    <row r="28" spans="1:11" ht="24" x14ac:dyDescent="0.2">
      <c r="A28" s="102" t="s">
        <v>241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</row>
    <row r="29" spans="1:11" x14ac:dyDescent="0.2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</row>
    <row r="30" spans="1:11" x14ac:dyDescent="0.2">
      <c r="A30" s="103" t="s">
        <v>242</v>
      </c>
      <c r="B30" s="104">
        <f>+B12</f>
        <v>0.3038469733250091</v>
      </c>
      <c r="C30" s="82"/>
      <c r="D30" s="82"/>
      <c r="E30" s="82"/>
      <c r="F30" s="82"/>
      <c r="G30" s="82"/>
      <c r="H30" s="82"/>
      <c r="I30" s="82"/>
      <c r="J30" s="82"/>
      <c r="K30" s="82"/>
    </row>
    <row r="31" spans="1:11" x14ac:dyDescent="0.2">
      <c r="A31" s="103" t="s">
        <v>243</v>
      </c>
      <c r="B31" s="104">
        <f>+G24</f>
        <v>0.13937230109152912</v>
      </c>
      <c r="C31" s="82"/>
      <c r="D31" s="82"/>
      <c r="E31" s="82"/>
      <c r="F31" s="82"/>
      <c r="G31" s="82"/>
      <c r="H31" s="82"/>
      <c r="I31" s="82"/>
      <c r="J31" s="82"/>
      <c r="K31" s="82"/>
    </row>
    <row r="32" spans="1:11" x14ac:dyDescent="0.2">
      <c r="A32" s="82"/>
      <c r="B32" s="82"/>
      <c r="C32" s="82"/>
      <c r="D32" s="82"/>
      <c r="E32" s="82"/>
      <c r="F32" s="82"/>
      <c r="G32" s="82"/>
      <c r="H32" s="82"/>
    </row>
    <row r="33" spans="1:8" x14ac:dyDescent="0.2">
      <c r="A33" s="83"/>
      <c r="B33" s="84"/>
      <c r="C33" s="84"/>
      <c r="D33" s="84"/>
      <c r="E33" s="84"/>
      <c r="F33" s="84"/>
      <c r="G33" s="84"/>
      <c r="H33" s="84"/>
    </row>
    <row r="34" spans="1:8" x14ac:dyDescent="0.2">
      <c r="A34" s="105" t="s">
        <v>244</v>
      </c>
      <c r="B34" s="105">
        <v>1</v>
      </c>
      <c r="C34" s="105">
        <f>B34+1</f>
        <v>2</v>
      </c>
      <c r="D34" s="105">
        <f t="shared" ref="D34:H34" si="0">C34+1</f>
        <v>3</v>
      </c>
      <c r="E34" s="105">
        <f t="shared" si="0"/>
        <v>4</v>
      </c>
      <c r="F34" s="105">
        <f t="shared" si="0"/>
        <v>5</v>
      </c>
      <c r="G34" s="105">
        <f t="shared" si="0"/>
        <v>6</v>
      </c>
      <c r="H34" s="105">
        <f t="shared" si="0"/>
        <v>7</v>
      </c>
    </row>
    <row r="35" spans="1:8" x14ac:dyDescent="0.2">
      <c r="A35" s="106" t="s">
        <v>245</v>
      </c>
      <c r="B35" s="107">
        <f>+EEFF!F17</f>
        <v>3846183456.2217598</v>
      </c>
      <c r="C35" s="107">
        <f>+EEFF!G17</f>
        <v>16671084352.063356</v>
      </c>
      <c r="D35" s="107">
        <f>+EEFF!H17</f>
        <v>17556588140.345375</v>
      </c>
      <c r="E35" s="107">
        <f>+EEFF!I17</f>
        <v>18510411907.165333</v>
      </c>
      <c r="F35" s="107">
        <f>+EEFF!J17</f>
        <v>21920603369.755222</v>
      </c>
      <c r="G35" s="107">
        <f>+EEFF!K17</f>
        <v>23004530329.160786</v>
      </c>
      <c r="H35" s="107">
        <f>+EEFF!L17</f>
        <v>21257964802.791245</v>
      </c>
    </row>
    <row r="36" spans="1:8" x14ac:dyDescent="0.2">
      <c r="A36" s="108" t="s">
        <v>246</v>
      </c>
      <c r="B36" s="109">
        <f>+-EEFF!F11</f>
        <v>43064078.565632656</v>
      </c>
      <c r="C36" s="109">
        <f>+-EEFF!G11</f>
        <v>60590123.190418266</v>
      </c>
      <c r="D36" s="109">
        <f>+-EEFF!H11</f>
        <v>60590123.190418266</v>
      </c>
      <c r="E36" s="109">
        <f>+-EEFF!I11</f>
        <v>60590123.190418266</v>
      </c>
      <c r="F36" s="109">
        <f>+-EEFF!J11</f>
        <v>60590123.190418266</v>
      </c>
      <c r="G36" s="109">
        <f>+-EEFF!K11</f>
        <v>60590123.190418266</v>
      </c>
      <c r="H36" s="109">
        <f>+-EEFF!L11</f>
        <v>60590123.190418266</v>
      </c>
    </row>
    <row r="37" spans="1:8" x14ac:dyDescent="0.2">
      <c r="A37" s="108" t="s">
        <v>247</v>
      </c>
      <c r="B37" s="109">
        <f>+-EEFF!F16</f>
        <v>271924092.07870454</v>
      </c>
      <c r="C37" s="109">
        <f>+-EEFF!G16</f>
        <v>180019540.35491735</v>
      </c>
      <c r="D37" s="109">
        <f>+-EEFF!H16</f>
        <v>291215418.13269514</v>
      </c>
      <c r="E37" s="109">
        <f>+-EEFF!I16</f>
        <v>423292543.13269514</v>
      </c>
      <c r="F37" s="109">
        <f>+-EEFF!J16</f>
        <v>583008485.98983812</v>
      </c>
      <c r="G37" s="109">
        <f>+-EEFF!K16</f>
        <v>779586935.98983812</v>
      </c>
      <c r="H37" s="109">
        <f>+-EEFF!L16</f>
        <v>1020047675.9898381</v>
      </c>
    </row>
    <row r="38" spans="1:8" x14ac:dyDescent="0.2">
      <c r="A38" s="108" t="s">
        <v>217</v>
      </c>
      <c r="B38" s="109">
        <f>+B35+B36+B37</f>
        <v>4161171626.866097</v>
      </c>
      <c r="C38" s="109">
        <f t="shared" ref="C38:H38" si="1">+C35+C36+C37</f>
        <v>16911694015.608692</v>
      </c>
      <c r="D38" s="109">
        <f t="shared" si="1"/>
        <v>17908393681.668488</v>
      </c>
      <c r="E38" s="109">
        <f t="shared" si="1"/>
        <v>18994294573.488445</v>
      </c>
      <c r="F38" s="109">
        <f t="shared" si="1"/>
        <v>22564201978.935478</v>
      </c>
      <c r="G38" s="109">
        <f t="shared" si="1"/>
        <v>23844707388.341042</v>
      </c>
      <c r="H38" s="109">
        <f t="shared" si="1"/>
        <v>22338602601.9715</v>
      </c>
    </row>
    <row r="39" spans="1:8" x14ac:dyDescent="0.2">
      <c r="A39" s="108" t="s">
        <v>248</v>
      </c>
      <c r="B39" s="109">
        <f>+(EEFF!F28+EEFF!F29+EEFF!F31)-EEFF!F55</f>
        <v>44372796460.528069</v>
      </c>
      <c r="C39" s="109">
        <f>+(EEFF!G28+EEFF!G29+EEFF!G31)-EEFF!G55</f>
        <v>54770943608.79007</v>
      </c>
      <c r="D39" s="109">
        <f>+(EEFF!H28+EEFF!H29+EEFF!H31)-EEFF!H55</f>
        <v>66878898118.156647</v>
      </c>
      <c r="E39" s="109">
        <f>+(EEFF!I28+EEFF!I29+EEFF!I31)-EEFF!I55</f>
        <v>82566673417.783432</v>
      </c>
      <c r="F39" s="109">
        <f>+(EEFF!J28+EEFF!J29+EEFF!J31)-EEFF!J55</f>
        <v>99545458186.450195</v>
      </c>
      <c r="G39" s="109">
        <f>+(EEFF!K28+EEFF!K29+EEFF!K31)-EEFF!K55</f>
        <v>116598386741.1572</v>
      </c>
      <c r="H39" s="109">
        <f>+(EEFF!L28+EEFF!L29+EEFF!L31)-EEFF!L55</f>
        <v>134289183957.93434</v>
      </c>
    </row>
    <row r="40" spans="1:8" x14ac:dyDescent="0.2">
      <c r="A40" s="110" t="s">
        <v>249</v>
      </c>
      <c r="B40" s="109">
        <f>+B39-'Datos Entrada'!O146</f>
        <v>7101316188.1660767</v>
      </c>
      <c r="C40" s="109">
        <f>+C39-B39</f>
        <v>10398147148.262001</v>
      </c>
      <c r="D40" s="109">
        <f t="shared" ref="D40:H40" si="2">+D39-C39</f>
        <v>12107954509.366577</v>
      </c>
      <c r="E40" s="109">
        <f t="shared" si="2"/>
        <v>15687775299.626785</v>
      </c>
      <c r="F40" s="109">
        <f t="shared" si="2"/>
        <v>16978784768.666763</v>
      </c>
      <c r="G40" s="109">
        <f t="shared" si="2"/>
        <v>17052928554.707001</v>
      </c>
      <c r="H40" s="109">
        <f t="shared" si="2"/>
        <v>17690797216.777145</v>
      </c>
    </row>
    <row r="41" spans="1:8" x14ac:dyDescent="0.2">
      <c r="A41" s="110" t="s">
        <v>250</v>
      </c>
      <c r="B41" s="109">
        <f>+-EEFF!F76</f>
        <v>1250000000</v>
      </c>
      <c r="C41" s="109">
        <f>+-EEFF!G76</f>
        <v>1000000000</v>
      </c>
      <c r="D41" s="109">
        <f>+-EEFF!H76</f>
        <v>3000000000</v>
      </c>
      <c r="E41" s="109">
        <f>+-EEFF!I76</f>
        <v>0</v>
      </c>
      <c r="F41" s="109">
        <f>+-EEFF!J76</f>
        <v>0</v>
      </c>
      <c r="G41" s="109">
        <f>+-EEFF!K76</f>
        <v>0</v>
      </c>
      <c r="H41" s="109">
        <f>+-EEFF!L76</f>
        <v>0</v>
      </c>
    </row>
    <row r="42" spans="1:8" x14ac:dyDescent="0.2">
      <c r="A42" s="111" t="s">
        <v>223</v>
      </c>
      <c r="B42" s="112">
        <f t="shared" ref="B42:H42" si="3">+B38-B40-B41</f>
        <v>-4190144561.2999797</v>
      </c>
      <c r="C42" s="112">
        <f t="shared" si="3"/>
        <v>5513546867.3466911</v>
      </c>
      <c r="D42" s="112">
        <f t="shared" si="3"/>
        <v>2800439172.3019104</v>
      </c>
      <c r="E42" s="112">
        <f t="shared" si="3"/>
        <v>3306519273.86166</v>
      </c>
      <c r="F42" s="112">
        <f t="shared" si="3"/>
        <v>5585417210.2687149</v>
      </c>
      <c r="G42" s="112">
        <f t="shared" si="3"/>
        <v>6791778833.6340408</v>
      </c>
      <c r="H42" s="112">
        <f t="shared" si="3"/>
        <v>4647805385.194355</v>
      </c>
    </row>
    <row r="43" spans="1:8" ht="26" x14ac:dyDescent="0.2">
      <c r="A43" s="110" t="s">
        <v>251</v>
      </c>
      <c r="B43" s="113"/>
      <c r="C43" s="113">
        <f t="shared" ref="C43:G43" si="4">+C42-B42/B42</f>
        <v>5513546866.3466911</v>
      </c>
      <c r="D43" s="113">
        <f t="shared" si="4"/>
        <v>2800439171.3019104</v>
      </c>
      <c r="E43" s="113">
        <f t="shared" si="4"/>
        <v>3306519272.86166</v>
      </c>
      <c r="F43" s="113">
        <f t="shared" si="4"/>
        <v>5585417209.2687149</v>
      </c>
      <c r="G43" s="113">
        <f t="shared" si="4"/>
        <v>6791778832.6340408</v>
      </c>
      <c r="H43" s="113">
        <f>+AVERAGE(E43:G43)</f>
        <v>5227905104.9214716</v>
      </c>
    </row>
    <row r="44" spans="1:8" x14ac:dyDescent="0.2">
      <c r="A44" s="110" t="s">
        <v>252</v>
      </c>
      <c r="B44" s="114">
        <f>+B31</f>
        <v>0.13937230109152912</v>
      </c>
      <c r="C44" s="114">
        <f>+B44</f>
        <v>0.13937230109152912</v>
      </c>
      <c r="D44" s="114">
        <f t="shared" ref="D44:H44" si="5">+C44</f>
        <v>0.13937230109152912</v>
      </c>
      <c r="E44" s="114">
        <f t="shared" si="5"/>
        <v>0.13937230109152912</v>
      </c>
      <c r="F44" s="114">
        <f t="shared" si="5"/>
        <v>0.13937230109152912</v>
      </c>
      <c r="G44" s="114">
        <f t="shared" si="5"/>
        <v>0.13937230109152912</v>
      </c>
      <c r="H44" s="114">
        <f t="shared" si="5"/>
        <v>0.13937230109152912</v>
      </c>
    </row>
    <row r="45" spans="1:8" x14ac:dyDescent="0.2">
      <c r="A45" s="110" t="s">
        <v>253</v>
      </c>
      <c r="B45" s="115">
        <f t="shared" ref="B45:H45" si="6">1/((1+B44)^B34)</f>
        <v>0.87767624247315024</v>
      </c>
      <c r="C45" s="115">
        <f t="shared" si="6"/>
        <v>0.77031558660178789</v>
      </c>
      <c r="D45" s="115">
        <f t="shared" si="6"/>
        <v>0.6760876895671577</v>
      </c>
      <c r="E45" s="115">
        <f t="shared" si="6"/>
        <v>0.59338610296165661</v>
      </c>
      <c r="F45" s="115">
        <f t="shared" si="6"/>
        <v>0.52080088518317258</v>
      </c>
      <c r="G45" s="115">
        <f t="shared" si="6"/>
        <v>0.45709456398425741</v>
      </c>
      <c r="H45" s="115">
        <f t="shared" si="6"/>
        <v>0.40118103937260596</v>
      </c>
    </row>
    <row r="46" spans="1:8" x14ac:dyDescent="0.2">
      <c r="A46" s="116" t="s">
        <v>254</v>
      </c>
      <c r="B46" s="112">
        <f t="shared" ref="B46:G46" si="7">B42*B45</f>
        <v>-3677590333.9810729</v>
      </c>
      <c r="C46" s="112">
        <f t="shared" si="7"/>
        <v>4247171089.3766165</v>
      </c>
      <c r="D46" s="112">
        <f t="shared" si="7"/>
        <v>1893342449.7749619</v>
      </c>
      <c r="E46" s="112">
        <f t="shared" si="7"/>
        <v>1962042586.2843771</v>
      </c>
      <c r="F46" s="112">
        <f t="shared" si="7"/>
        <v>2908890227.2252731</v>
      </c>
      <c r="G46" s="112">
        <f t="shared" si="7"/>
        <v>3104485184.6374602</v>
      </c>
      <c r="H46" s="112">
        <f>SUM(H42:H43)*H45</f>
        <v>3961947798.9676147</v>
      </c>
    </row>
    <row r="47" spans="1:8" x14ac:dyDescent="0.2">
      <c r="A47" s="105" t="s">
        <v>255</v>
      </c>
      <c r="B47" s="117">
        <f t="shared" ref="B47:H47" si="8">IF(B46&gt;0,B46*(1+$B$11)^($K$13-B34),B46*(1+$B$10)^($K$13-B34))</f>
        <v>-2661846698.0737715</v>
      </c>
      <c r="C47" s="117">
        <f t="shared" si="8"/>
        <v>1920596767.9360044</v>
      </c>
      <c r="D47" s="117">
        <f t="shared" si="8"/>
        <v>575749843.39953196</v>
      </c>
      <c r="E47" s="117">
        <f t="shared" si="8"/>
        <v>401218827.77433461</v>
      </c>
      <c r="F47" s="117">
        <f t="shared" si="8"/>
        <v>400007769.21692312</v>
      </c>
      <c r="G47" s="117">
        <f t="shared" si="8"/>
        <v>287077333.98904705</v>
      </c>
      <c r="H47" s="117">
        <f t="shared" si="8"/>
        <v>246369124.79568484</v>
      </c>
    </row>
    <row r="48" spans="1:8" x14ac:dyDescent="0.2">
      <c r="A48" s="85"/>
      <c r="B48" s="86"/>
      <c r="C48" s="86"/>
      <c r="D48" s="86"/>
      <c r="E48" s="86"/>
      <c r="F48" s="86"/>
      <c r="G48" s="86"/>
      <c r="H48" s="86"/>
    </row>
    <row r="49" spans="1:11" x14ac:dyDescent="0.2">
      <c r="A49" s="118" t="s">
        <v>256</v>
      </c>
      <c r="B49" s="119">
        <f>+NPV(B31,B47:H47)</f>
        <v>208945586.60632899</v>
      </c>
      <c r="C49" s="87"/>
      <c r="D49" s="82"/>
      <c r="E49" s="82"/>
      <c r="F49" s="82"/>
      <c r="G49" s="82"/>
      <c r="H49" s="82"/>
      <c r="I49" s="82"/>
      <c r="J49" s="82"/>
      <c r="K49" s="82"/>
    </row>
    <row r="50" spans="1:11" x14ac:dyDescent="0.2">
      <c r="A50" s="118" t="s">
        <v>257</v>
      </c>
      <c r="B50" s="119">
        <f>+'Datos Entrada'!P24</f>
        <v>1000000</v>
      </c>
      <c r="C50" s="87"/>
      <c r="D50" s="82"/>
      <c r="E50" s="82"/>
      <c r="F50" s="82"/>
      <c r="G50" s="82"/>
      <c r="H50" s="82"/>
      <c r="I50" s="82"/>
      <c r="J50" s="82"/>
      <c r="K50" s="82"/>
    </row>
    <row r="51" spans="1:11" x14ac:dyDescent="0.2">
      <c r="A51" s="118" t="s">
        <v>258</v>
      </c>
      <c r="B51" s="120">
        <f>+B49/B50</f>
        <v>208.94558660632899</v>
      </c>
      <c r="C51" s="82"/>
      <c r="D51" s="82"/>
      <c r="E51" s="82"/>
      <c r="F51" s="82"/>
      <c r="G51" s="82"/>
      <c r="H51" s="82"/>
      <c r="I51" s="82"/>
      <c r="J51" s="82"/>
      <c r="K51" s="82"/>
    </row>
    <row r="52" spans="1:11" x14ac:dyDescent="0.2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</row>
    <row r="53" spans="1:11" x14ac:dyDescent="0.2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</row>
    <row r="54" spans="1:11" x14ac:dyDescent="0.2">
      <c r="A54" s="118" t="s">
        <v>259</v>
      </c>
      <c r="B54" s="119">
        <f>(SUM(B47:H47)/(1+B31)^H34)</f>
        <v>469050026.92492205</v>
      </c>
      <c r="C54" s="82"/>
      <c r="D54" s="82"/>
      <c r="E54" s="82"/>
      <c r="F54" s="82"/>
      <c r="G54" s="82"/>
      <c r="H54" s="82"/>
      <c r="I54" s="82"/>
      <c r="J54" s="82"/>
      <c r="K54" s="82"/>
    </row>
    <row r="55" spans="1:11" x14ac:dyDescent="0.2">
      <c r="A55" s="118" t="s">
        <v>257</v>
      </c>
      <c r="B55" s="119">
        <f>+B50</f>
        <v>1000000</v>
      </c>
      <c r="C55" s="82"/>
      <c r="D55" s="82"/>
      <c r="E55" s="82"/>
      <c r="F55" s="82"/>
      <c r="G55" s="82"/>
      <c r="H55" s="82"/>
      <c r="I55" s="82"/>
      <c r="J55" s="82"/>
      <c r="K55" s="82"/>
    </row>
    <row r="56" spans="1:11" x14ac:dyDescent="0.2">
      <c r="A56" s="118" t="s">
        <v>258</v>
      </c>
      <c r="B56" s="120">
        <f>+B54/B55</f>
        <v>469.05002692492207</v>
      </c>
      <c r="C56" s="82"/>
      <c r="D56" s="82"/>
      <c r="E56" s="82"/>
      <c r="F56" s="82"/>
      <c r="G56" s="82"/>
      <c r="H56" s="82"/>
      <c r="I56" s="82"/>
      <c r="J56" s="82"/>
      <c r="K56" s="82"/>
    </row>
    <row r="57" spans="1:11" x14ac:dyDescent="0.2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</row>
    <row r="58" spans="1:11" x14ac:dyDescent="0.2">
      <c r="A58" s="88"/>
      <c r="B58" s="82"/>
      <c r="C58" s="82"/>
      <c r="D58" s="82"/>
      <c r="E58" s="82"/>
      <c r="F58" s="82"/>
      <c r="G58" s="82"/>
      <c r="H58" s="82"/>
      <c r="I58" s="82"/>
      <c r="J58" s="82"/>
      <c r="K58" s="82"/>
    </row>
  </sheetData>
  <mergeCells count="1">
    <mergeCell ref="A28:K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Datos Entrada</vt:lpstr>
      <vt:lpstr>EEFF</vt:lpstr>
      <vt:lpstr>VALORACIÓN EMPRESARIAL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2022-07-17T20:38:28Z</dcterms:created>
  <dcterms:modified xsi:type="dcterms:W3CDTF">2022-07-17T21:43:45Z</dcterms:modified>
</cp:coreProperties>
</file>