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os\Pasantia U\"/>
    </mc:Choice>
  </mc:AlternateContent>
  <bookViews>
    <workbookView xWindow="0" yWindow="0" windowWidth="20490" windowHeight="7650" firstSheet="4" activeTab="5"/>
  </bookViews>
  <sheets>
    <sheet name="Semana 1" sheetId="1" r:id="rId1"/>
    <sheet name="Semana 2" sheetId="2" r:id="rId2"/>
    <sheet name="Semana 3" sheetId="3" r:id="rId3"/>
    <sheet name="Semana 4" sheetId="4" r:id="rId4"/>
    <sheet name="Semana 5" sheetId="5" r:id="rId5"/>
    <sheet name="Comparaciones" sheetId="6" r:id="rId6"/>
    <sheet name="Hoja2" sheetId="12" r:id="rId7"/>
    <sheet name="Hoja1" sheetId="7" r:id="rId8"/>
    <sheet name="ZL" sheetId="8" r:id="rId9"/>
    <sheet name="ZM" sheetId="9" r:id="rId10"/>
    <sheet name="ZV" sheetId="10" r:id="rId11"/>
    <sheet name="Hoja5" sheetId="11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9" i="6" l="1"/>
  <c r="F48" i="6"/>
  <c r="F47" i="6"/>
  <c r="F46" i="6"/>
  <c r="F45" i="6"/>
  <c r="F44" i="6"/>
  <c r="F43" i="6"/>
  <c r="U49" i="6"/>
  <c r="U48" i="6"/>
  <c r="U47" i="6"/>
  <c r="U46" i="6"/>
  <c r="U45" i="6"/>
  <c r="U44" i="6"/>
  <c r="U43" i="6"/>
  <c r="E49" i="6"/>
  <c r="E48" i="6"/>
  <c r="E47" i="6"/>
  <c r="E46" i="6"/>
  <c r="E45" i="6"/>
  <c r="E44" i="6"/>
  <c r="E43" i="6"/>
  <c r="T49" i="6"/>
  <c r="T48" i="6"/>
  <c r="T47" i="6"/>
  <c r="T46" i="6"/>
  <c r="T45" i="6"/>
  <c r="T44" i="6"/>
  <c r="T43" i="6"/>
  <c r="AY3" i="6" l="1"/>
  <c r="AX4" i="6"/>
  <c r="AX5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3" i="6"/>
  <c r="AV19" i="6"/>
  <c r="AV4" i="6"/>
  <c r="AV5" i="6"/>
  <c r="AV6" i="6"/>
  <c r="AV7" i="6"/>
  <c r="AV8" i="6"/>
  <c r="AV9" i="6"/>
  <c r="AV10" i="6"/>
  <c r="AV11" i="6"/>
  <c r="AV12" i="6"/>
  <c r="AV13" i="6"/>
  <c r="AV14" i="6"/>
  <c r="AV15" i="6"/>
  <c r="AV16" i="6"/>
  <c r="AV17" i="6"/>
  <c r="AV18" i="6"/>
  <c r="AV20" i="6"/>
  <c r="AV21" i="6"/>
  <c r="AV22" i="6"/>
  <c r="AV23" i="6"/>
  <c r="AV24" i="6"/>
  <c r="AV25" i="6"/>
  <c r="AV26" i="6"/>
  <c r="AV27" i="6"/>
  <c r="AV2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3" i="6"/>
  <c r="AT11" i="6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26" i="6"/>
  <c r="AT27" i="6"/>
  <c r="AT28" i="6"/>
  <c r="AT29" i="6"/>
  <c r="AT30" i="6"/>
  <c r="AT31" i="6"/>
  <c r="AT32" i="6"/>
  <c r="AT33" i="6"/>
  <c r="AT34" i="6"/>
  <c r="AT35" i="6"/>
  <c r="AT36" i="6"/>
  <c r="AT37" i="6"/>
  <c r="AT38" i="6"/>
  <c r="AT39" i="6"/>
  <c r="AT40" i="6"/>
  <c r="AT41" i="6"/>
  <c r="AT42" i="6"/>
  <c r="AT4" i="6"/>
  <c r="AT5" i="6"/>
  <c r="AT6" i="6"/>
  <c r="AT7" i="6"/>
  <c r="AT8" i="6"/>
  <c r="AT9" i="6"/>
  <c r="AT10" i="6"/>
  <c r="AT3" i="6"/>
  <c r="AS3" i="6"/>
  <c r="AR4" i="6"/>
  <c r="AR5" i="6"/>
  <c r="AR6" i="6"/>
  <c r="AR7" i="6"/>
  <c r="AR8" i="6"/>
  <c r="AR9" i="6"/>
  <c r="AR10" i="6"/>
  <c r="AR11" i="6"/>
  <c r="AR12" i="6"/>
  <c r="AR13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26" i="6"/>
  <c r="AR27" i="6"/>
  <c r="AR2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Q4" i="6"/>
  <c r="AQ5" i="6"/>
  <c r="AQ6" i="6"/>
  <c r="AQ7" i="6"/>
  <c r="AQ8" i="6"/>
  <c r="AQ9" i="6"/>
  <c r="AQ10" i="6"/>
  <c r="AQ11" i="6"/>
  <c r="AQ12" i="6"/>
  <c r="AQ13" i="6"/>
  <c r="AQ14" i="6"/>
  <c r="AQ15" i="6"/>
  <c r="AQ16" i="6"/>
  <c r="AQ17" i="6"/>
  <c r="AQ18" i="6"/>
  <c r="AQ19" i="6"/>
  <c r="AQ20" i="6"/>
  <c r="AQ21" i="6"/>
  <c r="AQ22" i="6"/>
  <c r="AQ23" i="6"/>
  <c r="AQ24" i="6"/>
  <c r="AQ25" i="6"/>
  <c r="AQ26" i="6"/>
  <c r="AQ27" i="6"/>
  <c r="AQ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3" i="6"/>
  <c r="AR3" i="6"/>
  <c r="AA44" i="6" l="1"/>
  <c r="AA49" i="6"/>
  <c r="AA48" i="6"/>
  <c r="AA47" i="6"/>
  <c r="AA46" i="6"/>
  <c r="AA45" i="6"/>
  <c r="AA43" i="6"/>
  <c r="X44" i="6"/>
  <c r="X45" i="6"/>
  <c r="X46" i="6"/>
  <c r="X47" i="6"/>
  <c r="X48" i="6"/>
  <c r="X49" i="6"/>
  <c r="X43" i="6"/>
  <c r="BB4" i="6"/>
  <c r="BA5" i="6"/>
  <c r="BB5" i="6" s="1"/>
  <c r="BA6" i="6"/>
  <c r="BB6" i="6" s="1"/>
  <c r="BA7" i="6"/>
  <c r="BA8" i="6"/>
  <c r="BA9" i="6"/>
  <c r="BB8" i="6" s="1"/>
  <c r="BA10" i="6"/>
  <c r="BA4" i="6"/>
  <c r="AY4" i="6"/>
  <c r="BA3" i="6"/>
  <c r="BB3" i="6" s="1"/>
  <c r="W49" i="6" l="1"/>
  <c r="W48" i="6"/>
  <c r="W47" i="6"/>
  <c r="W46" i="6"/>
  <c r="W45" i="6"/>
  <c r="W44" i="6"/>
  <c r="W43" i="6"/>
  <c r="Z45" i="6"/>
  <c r="Z46" i="6"/>
  <c r="Z47" i="6"/>
  <c r="Z48" i="6"/>
  <c r="Z49" i="6"/>
  <c r="Z44" i="6"/>
  <c r="Z43" i="6"/>
  <c r="H18" i="10" l="1"/>
  <c r="H15" i="10"/>
  <c r="H16" i="10"/>
  <c r="H17" i="10"/>
  <c r="H14" i="10"/>
  <c r="G18" i="10"/>
  <c r="G15" i="10"/>
  <c r="G16" i="10"/>
  <c r="G17" i="10"/>
  <c r="G14" i="10"/>
  <c r="F18" i="10"/>
  <c r="F15" i="10"/>
  <c r="F16" i="10"/>
  <c r="F17" i="10"/>
  <c r="F14" i="10"/>
  <c r="E18" i="10"/>
  <c r="E15" i="10"/>
  <c r="E16" i="10"/>
  <c r="E17" i="10"/>
  <c r="E14" i="10"/>
  <c r="D18" i="10"/>
  <c r="D16" i="10"/>
  <c r="D17" i="10"/>
  <c r="D15" i="10"/>
  <c r="D14" i="10"/>
  <c r="L50" i="7"/>
  <c r="L49" i="7"/>
  <c r="L48" i="7"/>
  <c r="L47" i="7"/>
  <c r="L46" i="7"/>
  <c r="L42" i="7"/>
  <c r="L41" i="7"/>
  <c r="L40" i="7"/>
  <c r="L39" i="7"/>
  <c r="L38" i="7"/>
  <c r="L34" i="7"/>
  <c r="L33" i="7"/>
  <c r="L32" i="7"/>
  <c r="L31" i="7"/>
  <c r="L30" i="7"/>
  <c r="L26" i="7"/>
  <c r="L25" i="7"/>
  <c r="L24" i="7"/>
  <c r="L23" i="7"/>
  <c r="L22" i="7"/>
  <c r="L18" i="7"/>
  <c r="L16" i="7"/>
  <c r="L17" i="7"/>
  <c r="L15" i="7"/>
  <c r="L14" i="7"/>
  <c r="AW3" i="6"/>
  <c r="D37" i="8" l="1"/>
  <c r="F37" i="8"/>
  <c r="H37" i="8"/>
  <c r="J37" i="8"/>
  <c r="L37" i="8"/>
  <c r="D38" i="8"/>
  <c r="F38" i="8"/>
  <c r="H38" i="8"/>
  <c r="J38" i="8"/>
  <c r="L38" i="8"/>
  <c r="D39" i="8"/>
  <c r="F39" i="8"/>
  <c r="H39" i="8"/>
  <c r="J39" i="8"/>
  <c r="L39" i="8"/>
  <c r="D40" i="8"/>
  <c r="F40" i="8"/>
  <c r="H40" i="8"/>
  <c r="J40" i="8"/>
  <c r="L40" i="8"/>
  <c r="D42" i="8"/>
  <c r="F42" i="8"/>
  <c r="H42" i="8"/>
  <c r="J42" i="8"/>
  <c r="L42" i="8"/>
  <c r="L9" i="10" l="1"/>
  <c r="L7" i="10"/>
  <c r="L6" i="10"/>
  <c r="L5" i="10"/>
  <c r="L4" i="10"/>
  <c r="J9" i="10"/>
  <c r="J7" i="10"/>
  <c r="J6" i="10"/>
  <c r="J5" i="10"/>
  <c r="J4" i="10"/>
  <c r="H9" i="10"/>
  <c r="H7" i="10"/>
  <c r="H6" i="10"/>
  <c r="H5" i="10"/>
  <c r="H4" i="10"/>
  <c r="F9" i="10"/>
  <c r="F7" i="10"/>
  <c r="F6" i="10"/>
  <c r="F5" i="10"/>
  <c r="F4" i="10"/>
  <c r="D9" i="10"/>
  <c r="D7" i="10"/>
  <c r="D6" i="10"/>
  <c r="D5" i="10"/>
  <c r="D4" i="10"/>
  <c r="L9" i="9"/>
  <c r="L7" i="9"/>
  <c r="L6" i="9"/>
  <c r="L5" i="9"/>
  <c r="L4" i="9"/>
  <c r="J9" i="9"/>
  <c r="J7" i="9"/>
  <c r="J6" i="9"/>
  <c r="J5" i="9"/>
  <c r="J4" i="9"/>
  <c r="H9" i="9"/>
  <c r="H7" i="9"/>
  <c r="H6" i="9"/>
  <c r="H5" i="9"/>
  <c r="H4" i="9"/>
  <c r="F9" i="9"/>
  <c r="F7" i="9"/>
  <c r="F6" i="9"/>
  <c r="F5" i="9"/>
  <c r="F4" i="9"/>
  <c r="D9" i="9"/>
  <c r="D7" i="9"/>
  <c r="D6" i="9"/>
  <c r="D5" i="9"/>
  <c r="D4" i="9"/>
  <c r="L9" i="8" l="1"/>
  <c r="L7" i="8"/>
  <c r="L6" i="8"/>
  <c r="L5" i="8"/>
  <c r="L4" i="8"/>
  <c r="J9" i="8"/>
  <c r="J7" i="8"/>
  <c r="J6" i="8"/>
  <c r="J5" i="8"/>
  <c r="J4" i="8"/>
  <c r="H9" i="8"/>
  <c r="H7" i="8"/>
  <c r="H6" i="8"/>
  <c r="H5" i="8"/>
  <c r="H4" i="8"/>
  <c r="F9" i="8"/>
  <c r="F7" i="8"/>
  <c r="F6" i="8"/>
  <c r="F5" i="8"/>
  <c r="F4" i="8"/>
  <c r="D9" i="8"/>
  <c r="D7" i="8"/>
  <c r="D6" i="8"/>
  <c r="D5" i="8"/>
  <c r="D4" i="8"/>
  <c r="AS11" i="6"/>
  <c r="AU11" i="6"/>
  <c r="AW11" i="6"/>
  <c r="AS12" i="6"/>
  <c r="AU12" i="6"/>
  <c r="AW12" i="6"/>
  <c r="AS13" i="6"/>
  <c r="AU13" i="6"/>
  <c r="AW13" i="6"/>
  <c r="AS14" i="6"/>
  <c r="AU14" i="6"/>
  <c r="AW14" i="6"/>
  <c r="AS15" i="6"/>
  <c r="AU15" i="6"/>
  <c r="AW15" i="6"/>
  <c r="AS16" i="6"/>
  <c r="AU16" i="6"/>
  <c r="AW16" i="6"/>
  <c r="AS17" i="6"/>
  <c r="AU17" i="6"/>
  <c r="AW17" i="6"/>
  <c r="AS18" i="6"/>
  <c r="AU18" i="6"/>
  <c r="AW18" i="6"/>
  <c r="AS19" i="6"/>
  <c r="AU19" i="6"/>
  <c r="AW19" i="6"/>
  <c r="AS20" i="6"/>
  <c r="AU20" i="6"/>
  <c r="AW20" i="6"/>
  <c r="AS21" i="6"/>
  <c r="AU21" i="6"/>
  <c r="AW21" i="6"/>
  <c r="AS22" i="6"/>
  <c r="AU22" i="6"/>
  <c r="AW22" i="6"/>
  <c r="AS23" i="6"/>
  <c r="AU23" i="6"/>
  <c r="AW23" i="6"/>
  <c r="AS24" i="6"/>
  <c r="AU24" i="6"/>
  <c r="AW24" i="6"/>
  <c r="AS25" i="6"/>
  <c r="AU25" i="6"/>
  <c r="AW25" i="6"/>
  <c r="AS26" i="6"/>
  <c r="AU26" i="6"/>
  <c r="AW26" i="6"/>
  <c r="AS27" i="6"/>
  <c r="AU27" i="6"/>
  <c r="AW27" i="6"/>
  <c r="AS28" i="6"/>
  <c r="AU28" i="6"/>
  <c r="AW28" i="6"/>
  <c r="AS29" i="6"/>
  <c r="AU29" i="6"/>
  <c r="AW29" i="6"/>
  <c r="AS30" i="6"/>
  <c r="AU30" i="6"/>
  <c r="AW30" i="6"/>
  <c r="AS31" i="6"/>
  <c r="AU31" i="6"/>
  <c r="AW31" i="6"/>
  <c r="AS32" i="6"/>
  <c r="AU32" i="6"/>
  <c r="AW32" i="6"/>
  <c r="AS33" i="6"/>
  <c r="AU33" i="6"/>
  <c r="AW33" i="6"/>
  <c r="AS34" i="6"/>
  <c r="AU34" i="6"/>
  <c r="AW34" i="6"/>
  <c r="AS35" i="6"/>
  <c r="AU35" i="6"/>
  <c r="AW35" i="6"/>
  <c r="AS36" i="6"/>
  <c r="AU36" i="6"/>
  <c r="AW36" i="6"/>
  <c r="AS37" i="6"/>
  <c r="AU37" i="6"/>
  <c r="AW37" i="6"/>
  <c r="AS38" i="6"/>
  <c r="AU38" i="6"/>
  <c r="AW38" i="6"/>
  <c r="AS39" i="6"/>
  <c r="AU39" i="6"/>
  <c r="AW39" i="6"/>
  <c r="AS40" i="6"/>
  <c r="AU40" i="6"/>
  <c r="AW40" i="6"/>
  <c r="AS41" i="6"/>
  <c r="AU41" i="6"/>
  <c r="AW41" i="6"/>
  <c r="AS42" i="6"/>
  <c r="AU42" i="6"/>
  <c r="AW42" i="6"/>
  <c r="AW4" i="6"/>
  <c r="AW5" i="6"/>
  <c r="AW6" i="6"/>
  <c r="AW7" i="6"/>
  <c r="AW8" i="6"/>
  <c r="AW9" i="6"/>
  <c r="AW10" i="6"/>
  <c r="AU4" i="6"/>
  <c r="AU5" i="6"/>
  <c r="AU6" i="6"/>
  <c r="AU7" i="6"/>
  <c r="AU8" i="6"/>
  <c r="AU9" i="6"/>
  <c r="AU10" i="6"/>
  <c r="AU3" i="6"/>
  <c r="AS4" i="6"/>
  <c r="AS5" i="6"/>
  <c r="AS6" i="6"/>
  <c r="AS7" i="6"/>
  <c r="AS8" i="6"/>
  <c r="AS9" i="6"/>
  <c r="AS10" i="6"/>
  <c r="I51" i="7"/>
  <c r="I49" i="7"/>
  <c r="I48" i="7"/>
  <c r="I47" i="7"/>
  <c r="I46" i="7"/>
  <c r="I43" i="7"/>
  <c r="I41" i="7"/>
  <c r="I40" i="7"/>
  <c r="I39" i="7"/>
  <c r="I38" i="7"/>
  <c r="I35" i="7"/>
  <c r="I33" i="7"/>
  <c r="I32" i="7"/>
  <c r="I31" i="7"/>
  <c r="I30" i="7"/>
  <c r="I27" i="7"/>
  <c r="I25" i="7"/>
  <c r="I24" i="7"/>
  <c r="I23" i="7"/>
  <c r="I22" i="7"/>
  <c r="I14" i="7"/>
  <c r="I15" i="7"/>
  <c r="I16" i="7"/>
  <c r="I19" i="7"/>
  <c r="I17" i="7"/>
  <c r="AZ4" i="6"/>
  <c r="AZ3" i="6"/>
  <c r="B15" i="7"/>
  <c r="AY10" i="6" l="1"/>
  <c r="AY6" i="6"/>
  <c r="AY7" i="6"/>
  <c r="AY8" i="6"/>
  <c r="AY5" i="6"/>
  <c r="AZ5" i="6" s="1"/>
  <c r="AY9" i="6"/>
  <c r="AJ42" i="6"/>
  <c r="P42" i="6"/>
  <c r="D42" i="6"/>
  <c r="AJ41" i="6"/>
  <c r="P41" i="6"/>
  <c r="D41" i="6"/>
  <c r="AJ40" i="6"/>
  <c r="P40" i="6"/>
  <c r="D40" i="6"/>
  <c r="AJ39" i="6"/>
  <c r="P39" i="6"/>
  <c r="D39" i="6"/>
  <c r="AJ38" i="6"/>
  <c r="P38" i="6"/>
  <c r="D38" i="6"/>
  <c r="AJ37" i="6"/>
  <c r="P37" i="6"/>
  <c r="D37" i="6"/>
  <c r="AJ36" i="6"/>
  <c r="P36" i="6"/>
  <c r="D36" i="6"/>
  <c r="AJ35" i="6"/>
  <c r="P35" i="6"/>
  <c r="D35" i="6"/>
  <c r="AZ6" i="6" l="1"/>
  <c r="AZ8" i="6"/>
  <c r="AQ13" i="1"/>
  <c r="AP10" i="5" l="1"/>
  <c r="AP8" i="5"/>
  <c r="AP9" i="5" s="1"/>
  <c r="AP10" i="4"/>
  <c r="AP8" i="4"/>
  <c r="AP9" i="4" s="1"/>
  <c r="AP10" i="3"/>
  <c r="AP8" i="3"/>
  <c r="AP9" i="3" s="1"/>
  <c r="AP10" i="2"/>
  <c r="AP8" i="2"/>
  <c r="AP9" i="2" s="1"/>
  <c r="AQ10" i="1"/>
  <c r="AQ8" i="1"/>
  <c r="AQ9" i="1" s="1"/>
  <c r="O11" i="5" l="1"/>
  <c r="O10" i="5"/>
  <c r="O9" i="5"/>
  <c r="O8" i="5"/>
  <c r="O7" i="5"/>
  <c r="O6" i="5"/>
  <c r="O5" i="5"/>
  <c r="O4" i="5"/>
  <c r="C11" i="5"/>
  <c r="C10" i="5"/>
  <c r="C9" i="5"/>
  <c r="C8" i="5"/>
  <c r="C7" i="5"/>
  <c r="C6" i="5"/>
  <c r="C5" i="5"/>
  <c r="C4" i="5"/>
  <c r="C12" i="5" s="1"/>
  <c r="C13" i="5" s="1"/>
  <c r="AI11" i="5" l="1"/>
  <c r="AI10" i="5"/>
  <c r="AI9" i="5"/>
  <c r="AI8" i="5"/>
  <c r="AI7" i="5"/>
  <c r="AI6" i="5"/>
  <c r="AI5" i="5"/>
  <c r="AI4" i="5"/>
  <c r="AI3" i="5"/>
  <c r="AO12" i="5" l="1"/>
  <c r="AN12" i="5"/>
  <c r="AM12" i="5"/>
  <c r="AM13" i="5" s="1"/>
  <c r="AL12" i="5"/>
  <c r="AK12" i="5"/>
  <c r="AJ12" i="5"/>
  <c r="AI12" i="5"/>
  <c r="AI13" i="5" s="1"/>
  <c r="AH12" i="5"/>
  <c r="AG12" i="5"/>
  <c r="AF12" i="5"/>
  <c r="AE12" i="5"/>
  <c r="AE13" i="5" s="1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K13" i="5" s="1"/>
  <c r="J12" i="5"/>
  <c r="I12" i="5"/>
  <c r="H12" i="5"/>
  <c r="H13" i="5" s="1"/>
  <c r="G12" i="5"/>
  <c r="F12" i="5"/>
  <c r="E12" i="5"/>
  <c r="D12" i="5"/>
  <c r="W13" i="4"/>
  <c r="AO12" i="4"/>
  <c r="AN12" i="4"/>
  <c r="AM12" i="4"/>
  <c r="AL12" i="4"/>
  <c r="AK12" i="4"/>
  <c r="AJ12" i="4"/>
  <c r="AI12" i="4"/>
  <c r="AH12" i="4"/>
  <c r="AG12" i="4"/>
  <c r="AF12" i="4"/>
  <c r="AE12" i="4"/>
  <c r="AE13" i="4" s="1"/>
  <c r="AD12" i="4"/>
  <c r="AC12" i="4"/>
  <c r="AB12" i="4"/>
  <c r="AA12" i="4"/>
  <c r="AA13" i="4" s="1"/>
  <c r="Z12" i="4"/>
  <c r="Y12" i="4"/>
  <c r="X12" i="4"/>
  <c r="W12" i="4"/>
  <c r="V12" i="4"/>
  <c r="U12" i="4"/>
  <c r="T12" i="4"/>
  <c r="S12" i="4"/>
  <c r="R12" i="4"/>
  <c r="Q12" i="4"/>
  <c r="P12" i="4"/>
  <c r="O12" i="4"/>
  <c r="O13" i="4" s="1"/>
  <c r="N12" i="4"/>
  <c r="M12" i="4"/>
  <c r="L12" i="4"/>
  <c r="K12" i="4"/>
  <c r="K13" i="4" s="1"/>
  <c r="J12" i="4"/>
  <c r="I12" i="4"/>
  <c r="H12" i="4"/>
  <c r="G12" i="4"/>
  <c r="G13" i="4" s="1"/>
  <c r="F12" i="4"/>
  <c r="E12" i="4"/>
  <c r="D12" i="4"/>
  <c r="C12" i="4"/>
  <c r="C13" i="4" s="1"/>
  <c r="X13" i="3"/>
  <c r="AO12" i="3"/>
  <c r="AN12" i="3"/>
  <c r="AM12" i="3"/>
  <c r="AL12" i="3"/>
  <c r="AK12" i="3"/>
  <c r="AJ12" i="3"/>
  <c r="AJ13" i="3" s="1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T13" i="3" s="1"/>
  <c r="S12" i="3"/>
  <c r="R12" i="3"/>
  <c r="Q12" i="3"/>
  <c r="P12" i="3"/>
  <c r="P13" i="3" s="1"/>
  <c r="O12" i="3"/>
  <c r="N12" i="3"/>
  <c r="M12" i="3"/>
  <c r="L12" i="3"/>
  <c r="K12" i="3"/>
  <c r="J12" i="3"/>
  <c r="I12" i="3"/>
  <c r="H12" i="3"/>
  <c r="G12" i="3"/>
  <c r="F12" i="3"/>
  <c r="E12" i="3"/>
  <c r="D12" i="3"/>
  <c r="D13" i="3" s="1"/>
  <c r="C12" i="3"/>
  <c r="T13" i="5" l="1"/>
  <c r="W13" i="5"/>
  <c r="AN13" i="5"/>
  <c r="D13" i="5"/>
  <c r="X13" i="5"/>
  <c r="P13" i="5"/>
  <c r="AF13" i="5"/>
  <c r="S13" i="5"/>
  <c r="AA13" i="5"/>
  <c r="L13" i="5"/>
  <c r="AB13" i="5"/>
  <c r="AJ13" i="5"/>
  <c r="G13" i="5"/>
  <c r="O13" i="5"/>
  <c r="AM13" i="4"/>
  <c r="S13" i="4"/>
  <c r="AI13" i="4"/>
  <c r="H13" i="3"/>
  <c r="AN13" i="3"/>
  <c r="E13" i="5"/>
  <c r="I13" i="5"/>
  <c r="M13" i="5"/>
  <c r="Q13" i="5"/>
  <c r="U13" i="5"/>
  <c r="Y13" i="5"/>
  <c r="AC13" i="5"/>
  <c r="AG13" i="5"/>
  <c r="AK13" i="5"/>
  <c r="AO13" i="5"/>
  <c r="F13" i="5"/>
  <c r="J13" i="5"/>
  <c r="N13" i="5"/>
  <c r="R13" i="5"/>
  <c r="V13" i="5"/>
  <c r="Z13" i="5"/>
  <c r="AD13" i="5"/>
  <c r="AH13" i="5"/>
  <c r="AL13" i="5"/>
  <c r="D13" i="4"/>
  <c r="H13" i="4"/>
  <c r="L13" i="4"/>
  <c r="P13" i="4"/>
  <c r="T13" i="4"/>
  <c r="X13" i="4"/>
  <c r="AB13" i="4"/>
  <c r="AF13" i="4"/>
  <c r="AJ13" i="4"/>
  <c r="AN13" i="4"/>
  <c r="E13" i="4"/>
  <c r="I13" i="4"/>
  <c r="M13" i="4"/>
  <c r="Q13" i="4"/>
  <c r="U13" i="4"/>
  <c r="Y13" i="4"/>
  <c r="AC13" i="4"/>
  <c r="AG13" i="4"/>
  <c r="AK13" i="4"/>
  <c r="AO13" i="4"/>
  <c r="F13" i="4"/>
  <c r="J13" i="4"/>
  <c r="N13" i="4"/>
  <c r="R13" i="4"/>
  <c r="V13" i="4"/>
  <c r="Z13" i="4"/>
  <c r="AD13" i="4"/>
  <c r="AH13" i="4"/>
  <c r="AL13" i="4"/>
  <c r="L13" i="3"/>
  <c r="AB13" i="3"/>
  <c r="AF13" i="3"/>
  <c r="E13" i="3"/>
  <c r="I13" i="3"/>
  <c r="M13" i="3"/>
  <c r="Q13" i="3"/>
  <c r="U13" i="3"/>
  <c r="Y13" i="3"/>
  <c r="AC13" i="3"/>
  <c r="AG13" i="3"/>
  <c r="AK13" i="3"/>
  <c r="AO13" i="3"/>
  <c r="F13" i="3"/>
  <c r="J13" i="3"/>
  <c r="N13" i="3"/>
  <c r="R13" i="3"/>
  <c r="V13" i="3"/>
  <c r="Z13" i="3"/>
  <c r="AD13" i="3"/>
  <c r="AH13" i="3"/>
  <c r="AL13" i="3"/>
  <c r="C13" i="3"/>
  <c r="G13" i="3"/>
  <c r="K13" i="3"/>
  <c r="O13" i="3"/>
  <c r="S13" i="3"/>
  <c r="W13" i="3"/>
  <c r="AA13" i="3"/>
  <c r="AE13" i="3"/>
  <c r="AI13" i="3"/>
  <c r="AM13" i="3"/>
  <c r="V12" i="2"/>
  <c r="V13" i="2" s="1"/>
  <c r="T12" i="2" l="1"/>
  <c r="AO12" i="2"/>
  <c r="AN12" i="2"/>
  <c r="AM12" i="2"/>
  <c r="AM13" i="2" s="1"/>
  <c r="AL12" i="2"/>
  <c r="AK12" i="2"/>
  <c r="AJ12" i="2"/>
  <c r="AI12" i="2"/>
  <c r="AH12" i="2"/>
  <c r="AG12" i="2"/>
  <c r="AF12" i="2"/>
  <c r="AE12" i="2"/>
  <c r="AD12" i="2"/>
  <c r="AC12" i="2"/>
  <c r="AB12" i="2"/>
  <c r="AA12" i="2"/>
  <c r="AA13" i="2" s="1"/>
  <c r="Z12" i="2"/>
  <c r="Y12" i="2"/>
  <c r="X12" i="2"/>
  <c r="W12" i="2"/>
  <c r="U12" i="2"/>
  <c r="S12" i="2"/>
  <c r="S13" i="2" s="1"/>
  <c r="R12" i="2"/>
  <c r="Q12" i="2"/>
  <c r="P12" i="2"/>
  <c r="O12" i="2"/>
  <c r="N12" i="2"/>
  <c r="M12" i="2"/>
  <c r="L12" i="2"/>
  <c r="K12" i="2"/>
  <c r="J12" i="2"/>
  <c r="I12" i="2"/>
  <c r="H12" i="2"/>
  <c r="G12" i="2"/>
  <c r="G13" i="2" s="1"/>
  <c r="F12" i="2"/>
  <c r="E12" i="2"/>
  <c r="D12" i="2"/>
  <c r="C12" i="2"/>
  <c r="O13" i="2" l="1"/>
  <c r="AE13" i="2"/>
  <c r="C13" i="2"/>
  <c r="AI13" i="2"/>
  <c r="W13" i="2"/>
  <c r="K13" i="2"/>
  <c r="D13" i="2"/>
  <c r="H13" i="2"/>
  <c r="L13" i="2"/>
  <c r="P13" i="2"/>
  <c r="T13" i="2"/>
  <c r="X13" i="2"/>
  <c r="AB13" i="2"/>
  <c r="AF13" i="2"/>
  <c r="AJ13" i="2"/>
  <c r="AN13" i="2"/>
  <c r="E13" i="2"/>
  <c r="I13" i="2"/>
  <c r="M13" i="2"/>
  <c r="Q13" i="2"/>
  <c r="U13" i="2"/>
  <c r="Y13" i="2"/>
  <c r="AC13" i="2"/>
  <c r="AG13" i="2"/>
  <c r="AK13" i="2"/>
  <c r="AO13" i="2"/>
  <c r="F13" i="2"/>
  <c r="J13" i="2"/>
  <c r="N13" i="2"/>
  <c r="R13" i="2"/>
  <c r="Z13" i="2"/>
  <c r="AD13" i="2"/>
  <c r="AH13" i="2"/>
  <c r="AL13" i="2"/>
  <c r="H12" i="1"/>
  <c r="H13" i="1" s="1"/>
  <c r="AL12" i="1"/>
  <c r="AL13" i="1" s="1"/>
  <c r="AH12" i="1"/>
  <c r="AH13" i="1" s="1"/>
  <c r="AI12" i="1"/>
  <c r="AI13" i="1" s="1"/>
  <c r="AJ12" i="1"/>
  <c r="AJ13" i="1" s="1"/>
  <c r="AK12" i="1"/>
  <c r="AK13" i="1" s="1"/>
  <c r="AM12" i="1"/>
  <c r="AM13" i="1" s="1"/>
  <c r="AN12" i="1"/>
  <c r="AN13" i="1" s="1"/>
  <c r="AO12" i="1"/>
  <c r="AO13" i="1" s="1"/>
  <c r="AP12" i="1"/>
  <c r="AP13" i="1" s="1"/>
  <c r="V12" i="1"/>
  <c r="V13" i="1" s="1"/>
  <c r="W12" i="1"/>
  <c r="W13" i="1" s="1"/>
  <c r="X12" i="1"/>
  <c r="X13" i="1" s="1"/>
  <c r="Y12" i="1"/>
  <c r="Y13" i="1" s="1"/>
  <c r="Z12" i="1"/>
  <c r="Z13" i="1" s="1"/>
  <c r="AA12" i="1"/>
  <c r="AA13" i="1" s="1"/>
  <c r="AB12" i="1"/>
  <c r="AB13" i="1" s="1"/>
  <c r="AC12" i="1"/>
  <c r="AC13" i="1" s="1"/>
  <c r="AD12" i="1"/>
  <c r="AD13" i="1" s="1"/>
  <c r="AE12" i="1"/>
  <c r="AE13" i="1" s="1"/>
  <c r="AF12" i="1"/>
  <c r="AF13" i="1" s="1"/>
  <c r="AG12" i="1"/>
  <c r="AG13" i="1" s="1"/>
  <c r="G12" i="1"/>
  <c r="G13" i="1" s="1"/>
  <c r="I12" i="1"/>
  <c r="I13" i="1" s="1"/>
  <c r="J12" i="1"/>
  <c r="J13" i="1" s="1"/>
  <c r="K12" i="1"/>
  <c r="K13" i="1" s="1"/>
  <c r="L12" i="1"/>
  <c r="L13" i="1" s="1"/>
  <c r="M12" i="1"/>
  <c r="M13" i="1" s="1"/>
  <c r="N12" i="1"/>
  <c r="N13" i="1" s="1"/>
  <c r="O12" i="1"/>
  <c r="O13" i="1" s="1"/>
  <c r="D12" i="1"/>
  <c r="F12" i="1"/>
  <c r="F13" i="1" s="1"/>
  <c r="E12" i="1"/>
  <c r="E13" i="1" s="1"/>
  <c r="P12" i="1"/>
  <c r="P13" i="1" s="1"/>
  <c r="Q12" i="1"/>
  <c r="Q13" i="1" s="1"/>
  <c r="R12" i="1"/>
  <c r="R13" i="1" s="1"/>
  <c r="S12" i="1"/>
  <c r="S13" i="1" s="1"/>
  <c r="T12" i="1"/>
  <c r="T13" i="1" s="1"/>
  <c r="U12" i="1"/>
  <c r="U13" i="1" s="1"/>
  <c r="D13" i="1" l="1"/>
</calcChain>
</file>

<file path=xl/sharedStrings.xml><?xml version="1.0" encoding="utf-8"?>
<sst xmlns="http://schemas.openxmlformats.org/spreadsheetml/2006/main" count="636" uniqueCount="65">
  <si>
    <t>Semana 1</t>
  </si>
  <si>
    <t>ZL</t>
  </si>
  <si>
    <t>ZM</t>
  </si>
  <si>
    <t>ZV</t>
  </si>
  <si>
    <t>tamiz</t>
  </si>
  <si>
    <t>G1</t>
  </si>
  <si>
    <t>total</t>
  </si>
  <si>
    <t>G4</t>
  </si>
  <si>
    <t>100 gr</t>
  </si>
  <si>
    <t>G2</t>
  </si>
  <si>
    <t>G3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</si>
  <si>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</si>
  <si>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</si>
  <si>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</si>
  <si>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</si>
  <si>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</si>
  <si>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</si>
  <si>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</si>
  <si>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</si>
  <si>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</si>
  <si>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Faltante</t>
  </si>
  <si>
    <t>Semana 2</t>
  </si>
  <si>
    <t>Arena muy gruesa</t>
  </si>
  <si>
    <t>Arena mediana</t>
  </si>
  <si>
    <t>Escala de sedimentos de Udden-Wenworth</t>
  </si>
  <si>
    <t>Tamiz</t>
  </si>
  <si>
    <t>Total</t>
  </si>
  <si>
    <t>Arena gruesa</t>
  </si>
  <si>
    <t>Arena fina</t>
  </si>
  <si>
    <t>Arena muy fina</t>
  </si>
  <si>
    <t>Semana 3</t>
  </si>
  <si>
    <t>Amarillos</t>
  </si>
  <si>
    <t>amarillos</t>
  </si>
  <si>
    <t>arena  gruesa</t>
  </si>
  <si>
    <t>arena gruesa y fina en una estacion</t>
  </si>
  <si>
    <t>1 mm</t>
  </si>
  <si>
    <r>
      <t xml:space="preserve">500 </t>
    </r>
    <r>
      <rPr>
        <sz val="11"/>
        <color theme="1"/>
        <rFont val="Calibri"/>
        <family val="2"/>
      </rPr>
      <t>µm</t>
    </r>
  </si>
  <si>
    <r>
      <t xml:space="preserve">250 </t>
    </r>
    <r>
      <rPr>
        <sz val="11"/>
        <color theme="1"/>
        <rFont val="Calibri"/>
        <family val="2"/>
      </rPr>
      <t>µm</t>
    </r>
  </si>
  <si>
    <t>180 µm</t>
  </si>
  <si>
    <t>125 µm</t>
  </si>
  <si>
    <t>90 µm</t>
  </si>
  <si>
    <t>63 µm</t>
  </si>
  <si>
    <t>&lt; 63 µm</t>
  </si>
  <si>
    <t>Semana 4</t>
  </si>
  <si>
    <t>Semana 5</t>
  </si>
  <si>
    <t>Semana</t>
  </si>
  <si>
    <t>Promedio</t>
  </si>
  <si>
    <t>Tipo de arena</t>
  </si>
  <si>
    <t>separar</t>
  </si>
  <si>
    <r>
      <t>0,500 m</t>
    </r>
    <r>
      <rPr>
        <sz val="11"/>
        <color theme="1"/>
        <rFont val="Calibri"/>
        <family val="2"/>
      </rPr>
      <t>m</t>
    </r>
  </si>
  <si>
    <r>
      <t>0,250 m</t>
    </r>
    <r>
      <rPr>
        <sz val="11"/>
        <color theme="1"/>
        <rFont val="Calibri"/>
        <family val="2"/>
      </rPr>
      <t>m</t>
    </r>
  </si>
  <si>
    <t>0,180 mm</t>
  </si>
  <si>
    <t>0,125 mm</t>
  </si>
  <si>
    <t>0,090 mm</t>
  </si>
  <si>
    <t>0,063 mm</t>
  </si>
  <si>
    <t>&lt; 0,063 mm</t>
  </si>
  <si>
    <t>Desviación estándar</t>
  </si>
  <si>
    <t>Desviación estándar total</t>
  </si>
  <si>
    <t>Zm</t>
  </si>
  <si>
    <t>Total tipo de grano por semana</t>
  </si>
  <si>
    <t>Promedio total en las 5 semanas</t>
  </si>
  <si>
    <t>Tamaño de partícula (mm)</t>
  </si>
  <si>
    <t>Phi (ɸ)</t>
  </si>
  <si>
    <t>Clasificación</t>
  </si>
  <si>
    <t>Gránulo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</si>
</sst>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[$-C0A]d\-mmm\-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0" fillId="0" borderId="16" xfId="0" applyNumberFormat="1" applyBorder="1" applyAlignment="1">
      <alignment horizontal="center" vertical="center" wrapText="1"/>
    </xf>
    <xf numFmtId="164" fontId="0" fillId="0" borderId="17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6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7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4" fontId="0" fillId="0" borderId="12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164" fontId="0" fillId="0" borderId="14" xfId="0" applyNumberForma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164" fontId="0" fillId="0" borderId="24" xfId="0" applyNumberForma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 vertical="center" wrapText="1"/>
    </xf>
    <xf numFmtId="164" fontId="0" fillId="0" borderId="26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 wrapText="1"/>
    </xf>
    <xf numFmtId="164" fontId="0" fillId="0" borderId="28" xfId="0" applyNumberFormat="1" applyBorder="1" applyAlignment="1">
      <alignment horizontal="center" vertical="center" wrapText="1"/>
    </xf>
    <xf numFmtId="164" fontId="0" fillId="0" borderId="29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164" fontId="0" fillId="0" borderId="31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164" fontId="0" fillId="0" borderId="33" xfId="0" applyNumberFormat="1" applyBorder="1" applyAlignment="1">
      <alignment horizontal="center" vertical="center" wrapText="1"/>
    </xf>
    <xf numFmtId="164" fontId="0" fillId="0" borderId="34" xfId="0" applyNumberForma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164" fontId="0" fillId="0" borderId="35" xfId="0" applyNumberFormat="1" applyBorder="1" applyAlignment="1">
      <alignment horizontal="center" vertical="center" wrapText="1"/>
    </xf>
    <xf numFmtId="164" fontId="0" fillId="0" borderId="36" xfId="0" applyNumberFormat="1" applyBorder="1" applyAlignment="1">
      <alignment horizontal="center" vertical="center" wrapText="1"/>
    </xf>
    <xf numFmtId="164" fontId="0" fillId="0" borderId="37" xfId="0" applyNumberFormat="1" applyBorder="1" applyAlignment="1">
      <alignment horizontal="center" vertical="center" wrapText="1"/>
    </xf>
    <xf numFmtId="164" fontId="0" fillId="0" borderId="38" xfId="0" applyNumberFormat="1" applyBorder="1" applyAlignment="1">
      <alignment horizontal="center" vertical="center" wrapText="1"/>
    </xf>
    <xf numFmtId="164" fontId="0" fillId="0" borderId="39" xfId="0" applyNumberFormat="1" applyBorder="1" applyAlignment="1">
      <alignment horizontal="center" vertical="center" wrapText="1"/>
    </xf>
    <xf numFmtId="164" fontId="0" fillId="0" borderId="40" xfId="0" applyNumberFormat="1" applyBorder="1" applyAlignment="1">
      <alignment horizontal="center" vertical="center" wrapText="1"/>
    </xf>
    <xf numFmtId="164" fontId="2" fillId="2" borderId="26" xfId="0" applyNumberFormat="1" applyFont="1" applyFill="1" applyBorder="1" applyAlignment="1">
      <alignment horizontal="center" vertical="center" wrapText="1"/>
    </xf>
    <xf numFmtId="164" fontId="0" fillId="2" borderId="24" xfId="0" applyNumberFormat="1" applyFill="1" applyBorder="1" applyAlignment="1">
      <alignment horizontal="center" vertical="center" wrapText="1"/>
    </xf>
    <xf numFmtId="164" fontId="0" fillId="2" borderId="26" xfId="0" applyNumberFormat="1" applyFill="1" applyBorder="1" applyAlignment="1">
      <alignment horizontal="center" vertical="center" wrapText="1"/>
    </xf>
    <xf numFmtId="164" fontId="0" fillId="2" borderId="25" xfId="0" applyNumberFormat="1" applyFill="1" applyBorder="1" applyAlignment="1">
      <alignment horizontal="center" vertical="center" wrapText="1"/>
    </xf>
    <xf numFmtId="164" fontId="0" fillId="2" borderId="29" xfId="0" applyNumberForma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 wrapText="1"/>
    </xf>
    <xf numFmtId="164" fontId="0" fillId="0" borderId="9" xfId="0" applyNumberFormat="1" applyFill="1" applyBorder="1" applyAlignment="1">
      <alignment horizontal="center" vertical="center" wrapText="1"/>
    </xf>
    <xf numFmtId="164" fontId="0" fillId="0" borderId="33" xfId="0" applyNumberFormat="1" applyFill="1" applyBorder="1" applyAlignment="1">
      <alignment horizontal="center" vertical="center" wrapText="1"/>
    </xf>
    <xf numFmtId="164" fontId="0" fillId="0" borderId="38" xfId="0" applyNumberFormat="1" applyFill="1" applyBorder="1" applyAlignment="1">
      <alignment horizontal="center" vertical="center" wrapText="1"/>
    </xf>
    <xf numFmtId="164" fontId="0" fillId="0" borderId="34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0" fontId="0" fillId="0" borderId="0" xfId="0" applyNumberFormat="1"/>
    <xf numFmtId="0" fontId="1" fillId="0" borderId="4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2" fontId="0" fillId="0" borderId="0" xfId="0" applyNumberFormat="1"/>
    <xf numFmtId="14" fontId="0" fillId="0" borderId="3" xfId="0" applyNumberFormat="1" applyFill="1" applyBorder="1" applyAlignment="1">
      <alignment vertical="center"/>
    </xf>
    <xf numFmtId="14" fontId="0" fillId="0" borderId="6" xfId="0" applyNumberFormat="1" applyFill="1" applyBorder="1" applyAlignment="1">
      <alignment vertical="center"/>
    </xf>
    <xf numFmtId="14" fontId="0" fillId="0" borderId="8" xfId="0" applyNumberFormat="1" applyFill="1" applyBorder="1" applyAlignment="1">
      <alignment vertical="center"/>
    </xf>
    <xf numFmtId="0" fontId="1" fillId="0" borderId="41" xfId="0" applyFont="1" applyFill="1" applyBorder="1" applyAlignment="1">
      <alignment horizontal="center" vertical="center" wrapText="1"/>
    </xf>
    <xf numFmtId="164" fontId="0" fillId="0" borderId="42" xfId="0" applyNumberFormat="1" applyFill="1" applyBorder="1" applyAlignment="1">
      <alignment horizontal="center" vertical="center" wrapText="1"/>
    </xf>
    <xf numFmtId="164" fontId="0" fillId="0" borderId="43" xfId="0" applyNumberFormat="1" applyFill="1" applyBorder="1" applyAlignment="1">
      <alignment horizontal="center" vertical="center" wrapText="1"/>
    </xf>
    <xf numFmtId="164" fontId="0" fillId="0" borderId="44" xfId="0" applyNumberFormat="1" applyFill="1" applyBorder="1" applyAlignment="1">
      <alignment horizontal="center" vertical="center" wrapText="1"/>
    </xf>
    <xf numFmtId="164" fontId="0" fillId="0" borderId="3" xfId="0" applyNumberFormat="1" applyFill="1" applyBorder="1" applyAlignment="1">
      <alignment horizontal="center" vertical="center" wrapText="1"/>
    </xf>
    <xf numFmtId="164" fontId="0" fillId="0" borderId="6" xfId="0" applyNumberFormat="1" applyFill="1" applyBorder="1" applyAlignment="1">
      <alignment horizontal="center" vertical="center" wrapText="1"/>
    </xf>
    <xf numFmtId="164" fontId="0" fillId="2" borderId="6" xfId="0" applyNumberFormat="1" applyFill="1" applyBorder="1" applyAlignment="1">
      <alignment horizontal="center" vertical="center" wrapText="1"/>
    </xf>
    <xf numFmtId="164" fontId="0" fillId="0" borderId="8" xfId="0" applyNumberFormat="1" applyFill="1" applyBorder="1" applyAlignment="1">
      <alignment horizontal="center" vertical="center" wrapText="1"/>
    </xf>
    <xf numFmtId="164" fontId="0" fillId="0" borderId="5" xfId="0" applyNumberFormat="1" applyFill="1" applyBorder="1"/>
    <xf numFmtId="164" fontId="0" fillId="0" borderId="7" xfId="0" applyNumberFormat="1" applyFill="1" applyBorder="1"/>
    <xf numFmtId="164" fontId="0" fillId="0" borderId="10" xfId="0" applyNumberFormat="1" applyFill="1" applyBorder="1"/>
    <xf numFmtId="0" fontId="0" fillId="0" borderId="1" xfId="0" applyBorder="1"/>
    <xf numFmtId="14" fontId="0" fillId="0" borderId="1" xfId="0" applyNumberFormat="1" applyBorder="1"/>
    <xf numFmtId="164" fontId="0" fillId="0" borderId="0" xfId="0" applyNumberFormat="1" applyFill="1" applyBorder="1"/>
    <xf numFmtId="0" fontId="0" fillId="0" borderId="1" xfId="0" applyFill="1" applyBorder="1" applyAlignment="1">
      <alignment horizontal="center" vertical="center" wrapText="1"/>
    </xf>
    <xf numFmtId="165" fontId="0" fillId="0" borderId="1" xfId="0" applyNumberFormat="1" applyBorder="1"/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1" fillId="0" borderId="25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wrapText="1"/>
    </xf>
    <xf numFmtId="2" fontId="0" fillId="0" borderId="46" xfId="0" applyNumberFormat="1" applyBorder="1" applyAlignment="1">
      <alignment horizontal="center" vertical="center"/>
    </xf>
    <xf numFmtId="2" fontId="0" fillId="0" borderId="43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3" xfId="0" applyNumberFormat="1" applyFill="1" applyBorder="1" applyAlignment="1">
      <alignment horizontal="center" vertical="center"/>
    </xf>
    <xf numFmtId="2" fontId="0" fillId="0" borderId="42" xfId="0" applyNumberFormat="1" applyFill="1" applyBorder="1" applyAlignment="1">
      <alignment horizontal="center" vertical="center"/>
    </xf>
    <xf numFmtId="2" fontId="0" fillId="0" borderId="45" xfId="0" applyNumberFormat="1" applyFill="1" applyBorder="1" applyAlignment="1">
      <alignment horizontal="center" vertical="center"/>
    </xf>
    <xf numFmtId="2" fontId="0" fillId="0" borderId="6" xfId="0" applyNumberFormat="1" applyFill="1" applyBorder="1" applyAlignment="1">
      <alignment horizontal="center" vertical="center"/>
    </xf>
    <xf numFmtId="2" fontId="0" fillId="0" borderId="43" xfId="0" applyNumberFormat="1" applyFill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2" fontId="0" fillId="0" borderId="44" xfId="0" applyNumberFormat="1" applyFill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0" borderId="7" xfId="0" applyNumberForma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2" fontId="0" fillId="0" borderId="40" xfId="0" applyNumberFormat="1" applyFill="1" applyBorder="1" applyAlignment="1">
      <alignment horizontal="center" vertical="center"/>
    </xf>
    <xf numFmtId="2" fontId="0" fillId="0" borderId="38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49" xfId="0" applyNumberForma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2" fontId="0" fillId="0" borderId="46" xfId="0" applyNumberFormat="1" applyFill="1" applyBorder="1" applyAlignment="1">
      <alignment horizontal="center" vertical="center"/>
    </xf>
    <xf numFmtId="2" fontId="0" fillId="0" borderId="50" xfId="0" applyNumberFormat="1" applyFill="1" applyBorder="1" applyAlignment="1">
      <alignment horizontal="center" vertical="center"/>
    </xf>
    <xf numFmtId="2" fontId="0" fillId="0" borderId="51" xfId="0" applyNumberForma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2" fontId="0" fillId="0" borderId="52" xfId="0" applyNumberForma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/>
    </xf>
    <xf numFmtId="2" fontId="0" fillId="0" borderId="53" xfId="0" applyNumberFormat="1" applyFill="1" applyBorder="1" applyAlignment="1">
      <alignment horizontal="center" vertical="center"/>
    </xf>
    <xf numFmtId="2" fontId="0" fillId="0" borderId="12" xfId="0" applyNumberFormat="1" applyFill="1" applyBorder="1" applyAlignment="1">
      <alignment horizontal="center" vertical="center"/>
    </xf>
    <xf numFmtId="2" fontId="0" fillId="0" borderId="14" xfId="0" applyNumberFormat="1" applyFill="1" applyBorder="1" applyAlignment="1">
      <alignment horizontal="center" vertical="center"/>
    </xf>
    <xf numFmtId="2" fontId="0" fillId="0" borderId="54" xfId="0" applyNumberForma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/>
    </xf>
    <xf numFmtId="0" fontId="5" fillId="4" borderId="58" xfId="0" applyFont="1" applyFill="1" applyBorder="1" applyAlignment="1">
      <alignment horizontal="center" vertical="center"/>
    </xf>
    <xf numFmtId="0" fontId="5" fillId="3" borderId="59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14" fontId="0" fillId="0" borderId="3" xfId="0" applyNumberFormat="1" applyFill="1" applyBorder="1" applyAlignment="1">
      <alignment horizontal="center" vertical="center"/>
    </xf>
    <xf numFmtId="14" fontId="0" fillId="0" borderId="6" xfId="0" applyNumberFormat="1" applyFill="1" applyBorder="1" applyAlignment="1">
      <alignment horizontal="center" vertical="center"/>
    </xf>
    <xf numFmtId="14" fontId="0" fillId="0" borderId="8" xfId="0" applyNumberFormat="1" applyFill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3" xfId="0" applyNumberFormat="1" applyBorder="1" applyAlignment="1">
      <alignment horizontal="center" vertical="center"/>
    </xf>
    <xf numFmtId="2" fontId="0" fillId="0" borderId="44" xfId="0" applyNumberFormat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27/06/2019</a:t>
            </a:r>
          </a:p>
        </c:rich>
      </c:tx>
      <c:layout>
        <c:manualLayout>
          <c:xMode val="edge"/>
          <c:yMode val="edge"/>
          <c:x val="0.3572290026246719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Hoja1!$L$13</c:f>
              <c:strCache>
                <c:ptCount val="1"/>
                <c:pt idx="0">
                  <c:v>Promedio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A54-40A8-99E7-54F1171D879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C414-408A-B9D0-B1CB6B7CE00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C414-408A-B9D0-B1CB6B7CE00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FA54-40A8-99E7-54F1171D8791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FA54-40A8-99E7-54F1171D8791}"/>
              </c:ext>
            </c:extLst>
          </c:dPt>
          <c:dLbls>
            <c:dLbl>
              <c:idx val="0"/>
              <c:layout>
                <c:manualLayout>
                  <c:x val="-3.3333333333333333E-2"/>
                  <c:y val="6.481481481481481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54-40A8-99E7-54F1171D8791}"/>
                </c:ext>
              </c:extLst>
            </c:dLbl>
            <c:dLbl>
              <c:idx val="3"/>
              <c:layout>
                <c:manualLayout>
                  <c:x val="1.6666666666666666E-2"/>
                  <c:y val="8.333333333333332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54-40A8-99E7-54F1171D87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Hoja1!$K$14:$K$18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Hoja1!$L$14:$L$18</c:f>
              <c:numCache>
                <c:formatCode>0.00</c:formatCode>
                <c:ptCount val="5"/>
                <c:pt idx="0">
                  <c:v>5.4730111111111119</c:v>
                </c:pt>
                <c:pt idx="1">
                  <c:v>39.960111111111104</c:v>
                </c:pt>
                <c:pt idx="2">
                  <c:v>48.184924999999993</c:v>
                </c:pt>
                <c:pt idx="3">
                  <c:v>3.0930194444444457</c:v>
                </c:pt>
                <c:pt idx="4">
                  <c:v>5.515092592592593E-2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54-40A8-99E7-54F1171D8791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ZL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3591828628783347E-2"/>
          <c:y val="6.824181068275556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ZL!$D$13</c:f>
              <c:strCache>
                <c:ptCount val="1"/>
                <c:pt idx="0">
                  <c:v>27-jun.-19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ZL!$D$14:$D$18</c:f>
              <c:numCache>
                <c:formatCode>General</c:formatCode>
                <c:ptCount val="5"/>
                <c:pt idx="0">
                  <c:v>3.735069230769231</c:v>
                </c:pt>
                <c:pt idx="1">
                  <c:v>41.22673076923077</c:v>
                </c:pt>
                <c:pt idx="2">
                  <c:v>48.751030769230773</c:v>
                </c:pt>
                <c:pt idx="3">
                  <c:v>3.0105153846153851</c:v>
                </c:pt>
                <c:pt idx="4">
                  <c:v>5.853076923076924E-2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A3-46E9-858E-5F09F5BCF10D}"/>
            </c:ext>
          </c:extLst>
        </c:ser>
        <c:ser>
          <c:idx val="1"/>
          <c:order val="1"/>
          <c:tx>
            <c:strRef>
              <c:f>ZL!$E$13</c:f>
              <c:strCache>
                <c:ptCount val="1"/>
                <c:pt idx="0">
                  <c:v>5-jul.-19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ZL!$E$14:$E$18</c:f>
              <c:numCache>
                <c:formatCode>General</c:formatCode>
                <c:ptCount val="5"/>
                <c:pt idx="0">
                  <c:v>6.3238538461538463</c:v>
                </c:pt>
                <c:pt idx="1">
                  <c:v>48.657984615384628</c:v>
                </c:pt>
                <c:pt idx="2">
                  <c:v>41.811846153846155</c:v>
                </c:pt>
                <c:pt idx="3">
                  <c:v>1.4304346153846152</c:v>
                </c:pt>
                <c:pt idx="4">
                  <c:v>0.10215897435897436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A3-46E9-858E-5F09F5BCF10D}"/>
            </c:ext>
          </c:extLst>
        </c:ser>
        <c:ser>
          <c:idx val="2"/>
          <c:order val="2"/>
          <c:tx>
            <c:strRef>
              <c:f>ZL!$F$13</c:f>
              <c:strCache>
                <c:ptCount val="1"/>
                <c:pt idx="0">
                  <c:v>11-jul.-19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ZL!$F$14:$F$18</c:f>
              <c:numCache>
                <c:formatCode>General</c:formatCode>
                <c:ptCount val="5"/>
                <c:pt idx="0">
                  <c:v>5.4052846153846152</c:v>
                </c:pt>
                <c:pt idx="1">
                  <c:v>44.99156923076923</c:v>
                </c:pt>
                <c:pt idx="2">
                  <c:v>43.786515384615377</c:v>
                </c:pt>
                <c:pt idx="3">
                  <c:v>2.7441538461538464</c:v>
                </c:pt>
                <c:pt idx="4">
                  <c:v>5.5048974358974351E-2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A3-46E9-858E-5F09F5BCF10D}"/>
            </c:ext>
          </c:extLst>
        </c:ser>
        <c:ser>
          <c:idx val="3"/>
          <c:order val="3"/>
          <c:tx>
            <c:strRef>
              <c:f>ZL!$G$13</c:f>
              <c:strCache>
                <c:ptCount val="1"/>
                <c:pt idx="0">
                  <c:v>18-jul.-19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ZL!$G$14:$G$18</c:f>
              <c:numCache>
                <c:formatCode>General</c:formatCode>
                <c:ptCount val="5"/>
                <c:pt idx="0">
                  <c:v>2.5303923076923076</c:v>
                </c:pt>
                <c:pt idx="1">
                  <c:v>32.56383846153846</c:v>
                </c:pt>
                <c:pt idx="2">
                  <c:v>55.244753846153841</c:v>
                </c:pt>
                <c:pt idx="3">
                  <c:v>4.6203884615384609</c:v>
                </c:pt>
                <c:pt idx="4">
                  <c:v>7.4266666666666675E-2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A3-46E9-858E-5F09F5BCF10D}"/>
            </c:ext>
          </c:extLst>
        </c:ser>
        <c:ser>
          <c:idx val="4"/>
          <c:order val="4"/>
          <c:tx>
            <c:strRef>
              <c:f>ZL!$H$13</c:f>
              <c:strCache>
                <c:ptCount val="1"/>
                <c:pt idx="0">
                  <c:v>25-jul.-19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ZL!$H$14:$H$18</c:f>
              <c:numCache>
                <c:formatCode>General</c:formatCode>
                <c:ptCount val="5"/>
                <c:pt idx="0">
                  <c:v>3.1370769230769224</c:v>
                </c:pt>
                <c:pt idx="1">
                  <c:v>36.135461538461541</c:v>
                </c:pt>
                <c:pt idx="2">
                  <c:v>50.965700000000005</c:v>
                </c:pt>
                <c:pt idx="3">
                  <c:v>4.6903038461538458</c:v>
                </c:pt>
                <c:pt idx="4">
                  <c:v>7.5843589743589512E-2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4A3-46E9-858E-5F09F5BCF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Tipo de arena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Porcentaje(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ZM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3591828628783347E-2"/>
          <c:y val="6.824181068275556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ZM!$D$13</c:f>
              <c:strCache>
                <c:ptCount val="1"/>
                <c:pt idx="0">
                  <c:v>27-jun.-19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ZM!$D$14:$D$18</c:f>
              <c:numCache>
                <c:formatCode>General</c:formatCode>
                <c:ptCount val="5"/>
                <c:pt idx="0">
                  <c:v>4.6962846153846147</c:v>
                </c:pt>
                <c:pt idx="1">
                  <c:v>40.120969230769226</c:v>
                </c:pt>
                <c:pt idx="2">
                  <c:v>48.964684615384613</c:v>
                </c:pt>
                <c:pt idx="3">
                  <c:v>3.0889153846153841</c:v>
                </c:pt>
                <c:pt idx="4">
                  <c:v>4.9282051282051285E-2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E6-48E7-801D-7CCDAE9F8C4C}"/>
            </c:ext>
          </c:extLst>
        </c:ser>
        <c:ser>
          <c:idx val="1"/>
          <c:order val="1"/>
          <c:tx>
            <c:strRef>
              <c:f>ZM!$E$13</c:f>
              <c:strCache>
                <c:ptCount val="1"/>
                <c:pt idx="0">
                  <c:v>5-jul.-19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ZM!$E$14:$E$18</c:f>
              <c:numCache>
                <c:formatCode>General</c:formatCode>
                <c:ptCount val="5"/>
                <c:pt idx="0">
                  <c:v>3.7351153846153844</c:v>
                </c:pt>
                <c:pt idx="1">
                  <c:v>38.834992307692318</c:v>
                </c:pt>
                <c:pt idx="2">
                  <c:v>48.927507692307692</c:v>
                </c:pt>
                <c:pt idx="3">
                  <c:v>4.0760461538461534</c:v>
                </c:pt>
                <c:pt idx="4">
                  <c:v>0.13866666666666669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E6-48E7-801D-7CCDAE9F8C4C}"/>
            </c:ext>
          </c:extLst>
        </c:ser>
        <c:ser>
          <c:idx val="2"/>
          <c:order val="2"/>
          <c:tx>
            <c:strRef>
              <c:f>ZM!$F$13</c:f>
              <c:strCache>
                <c:ptCount val="1"/>
                <c:pt idx="0">
                  <c:v>11-jul.-19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ZM!$F$14:$F$18</c:f>
              <c:numCache>
                <c:formatCode>General</c:formatCode>
                <c:ptCount val="5"/>
                <c:pt idx="0">
                  <c:v>4.4934615384615375</c:v>
                </c:pt>
                <c:pt idx="1">
                  <c:v>39.546546153846151</c:v>
                </c:pt>
                <c:pt idx="2">
                  <c:v>47.717838461538463</c:v>
                </c:pt>
                <c:pt idx="3">
                  <c:v>3.8659269230769229</c:v>
                </c:pt>
                <c:pt idx="4">
                  <c:v>0.14678974358974359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E6-48E7-801D-7CCDAE9F8C4C}"/>
            </c:ext>
          </c:extLst>
        </c:ser>
        <c:ser>
          <c:idx val="3"/>
          <c:order val="3"/>
          <c:tx>
            <c:strRef>
              <c:f>ZM!$G$13</c:f>
              <c:strCache>
                <c:ptCount val="1"/>
                <c:pt idx="0">
                  <c:v>18-jul.-19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ZM!$G$14:$G$18</c:f>
              <c:numCache>
                <c:formatCode>General</c:formatCode>
                <c:ptCount val="5"/>
                <c:pt idx="0">
                  <c:v>7.7273923076923081</c:v>
                </c:pt>
                <c:pt idx="1">
                  <c:v>37.432707692307694</c:v>
                </c:pt>
                <c:pt idx="2">
                  <c:v>42.12102307692308</c:v>
                </c:pt>
                <c:pt idx="3">
                  <c:v>6.0941423076923069</c:v>
                </c:pt>
                <c:pt idx="4">
                  <c:v>0.13700256410256409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E6-48E7-801D-7CCDAE9F8C4C}"/>
            </c:ext>
          </c:extLst>
        </c:ser>
        <c:ser>
          <c:idx val="4"/>
          <c:order val="4"/>
          <c:tx>
            <c:strRef>
              <c:f>ZM!$H$13</c:f>
              <c:strCache>
                <c:ptCount val="1"/>
                <c:pt idx="0">
                  <c:v>25-jul.-19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ZM!$H$14:$H$18</c:f>
              <c:numCache>
                <c:formatCode>General</c:formatCode>
                <c:ptCount val="5"/>
                <c:pt idx="0">
                  <c:v>6.1852461538461547</c:v>
                </c:pt>
                <c:pt idx="1">
                  <c:v>37.725923076923081</c:v>
                </c:pt>
                <c:pt idx="2">
                  <c:v>44.090184615384615</c:v>
                </c:pt>
                <c:pt idx="3">
                  <c:v>5.7231884615384612</c:v>
                </c:pt>
                <c:pt idx="4">
                  <c:v>0.13836153846153845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E6-48E7-801D-7CCDAE9F8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Tipo de arena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Porcentaje(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ZV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3591828628783347E-2"/>
          <c:y val="6.824181068275556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ZV!$D$13</c:f>
              <c:strCache>
                <c:ptCount val="1"/>
                <c:pt idx="0">
                  <c:v>27-jun.-19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ZV!$D$14:$D$18</c:f>
              <c:numCache>
                <c:formatCode>General</c:formatCode>
                <c:ptCount val="5"/>
                <c:pt idx="0">
                  <c:v>8.7420799999999996</c:v>
                </c:pt>
                <c:pt idx="1">
                  <c:v>38.104389999999995</c:v>
                </c:pt>
                <c:pt idx="2">
                  <c:v>46.435300000000005</c:v>
                </c:pt>
                <c:pt idx="3">
                  <c:v>3.2056100000000001</c:v>
                </c:pt>
                <c:pt idx="4">
                  <c:v>5.8386666666666663E-2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69-4175-BAB4-886E0564670A}"/>
            </c:ext>
          </c:extLst>
        </c:ser>
        <c:ser>
          <c:idx val="1"/>
          <c:order val="1"/>
          <c:tx>
            <c:strRef>
              <c:f>ZV!$E$13</c:f>
              <c:strCache>
                <c:ptCount val="1"/>
                <c:pt idx="0">
                  <c:v>5-jul.-19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ZV!$E$14:$E$18</c:f>
              <c:numCache>
                <c:formatCode>General</c:formatCode>
                <c:ptCount val="5"/>
                <c:pt idx="0">
                  <c:v>14.787389999999998</c:v>
                </c:pt>
                <c:pt idx="1">
                  <c:v>41.001640000000002</c:v>
                </c:pt>
                <c:pt idx="2">
                  <c:v>38.981180000000002</c:v>
                </c:pt>
                <c:pt idx="3">
                  <c:v>2.4708800000000002</c:v>
                </c:pt>
                <c:pt idx="4">
                  <c:v>3.6589999999999998E-2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69-4175-BAB4-886E0564670A}"/>
            </c:ext>
          </c:extLst>
        </c:ser>
        <c:ser>
          <c:idx val="2"/>
          <c:order val="2"/>
          <c:tx>
            <c:strRef>
              <c:f>ZV!$F$13</c:f>
              <c:strCache>
                <c:ptCount val="1"/>
                <c:pt idx="0">
                  <c:v>11-jul.-19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ZV!$F$14:$F$18</c:f>
              <c:numCache>
                <c:formatCode>General</c:formatCode>
                <c:ptCount val="5"/>
                <c:pt idx="0">
                  <c:v>10.018289999999999</c:v>
                </c:pt>
                <c:pt idx="1">
                  <c:v>37.407560000000004</c:v>
                </c:pt>
                <c:pt idx="2">
                  <c:v>43.117260000000002</c:v>
                </c:pt>
                <c:pt idx="3">
                  <c:v>4.5741849999999999</c:v>
                </c:pt>
                <c:pt idx="4">
                  <c:v>8.205999999999998E-2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69-4175-BAB4-886E0564670A}"/>
            </c:ext>
          </c:extLst>
        </c:ser>
        <c:ser>
          <c:idx val="3"/>
          <c:order val="3"/>
          <c:tx>
            <c:strRef>
              <c:f>ZV!$G$13</c:f>
              <c:strCache>
                <c:ptCount val="1"/>
                <c:pt idx="0">
                  <c:v>18-jul.-19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ZM!$G$14:$G$18</c:f>
              <c:numCache>
                <c:formatCode>General</c:formatCode>
                <c:ptCount val="5"/>
                <c:pt idx="0">
                  <c:v>7.7273923076923081</c:v>
                </c:pt>
                <c:pt idx="1">
                  <c:v>37.432707692307694</c:v>
                </c:pt>
                <c:pt idx="2">
                  <c:v>42.12102307692308</c:v>
                </c:pt>
                <c:pt idx="3">
                  <c:v>6.0941423076923069</c:v>
                </c:pt>
                <c:pt idx="4">
                  <c:v>0.13700256410256409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69-4175-BAB4-886E0564670A}"/>
            </c:ext>
          </c:extLst>
        </c:ser>
        <c:ser>
          <c:idx val="4"/>
          <c:order val="4"/>
          <c:tx>
            <c:strRef>
              <c:f>ZV!$H$13</c:f>
              <c:strCache>
                <c:ptCount val="1"/>
                <c:pt idx="0">
                  <c:v>25-jul.-19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ZV!$H$14:$H$18</c:f>
              <c:numCache>
                <c:formatCode>General</c:formatCode>
                <c:ptCount val="5"/>
                <c:pt idx="0">
                  <c:v>13.031889999999999</c:v>
                </c:pt>
                <c:pt idx="1">
                  <c:v>39.495680000000007</c:v>
                </c:pt>
                <c:pt idx="2">
                  <c:v>41.012860000000003</c:v>
                </c:pt>
                <c:pt idx="3">
                  <c:v>3.0653899999999998</c:v>
                </c:pt>
                <c:pt idx="4">
                  <c:v>6.2913999999999998E-2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69-4175-BAB4-886E056467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Tipo de arena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Porcentaje(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05/07/2019</a:t>
            </a:r>
          </a:p>
        </c:rich>
      </c:tx>
      <c:layout>
        <c:manualLayout>
          <c:xMode val="edge"/>
          <c:yMode val="edge"/>
          <c:x val="0.3572290026246719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Hoja1!$L$21</c:f>
              <c:strCache>
                <c:ptCount val="1"/>
                <c:pt idx="0">
                  <c:v>Promedio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2FC-4C55-9A06-5ED06DB1238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2FC-4C55-9A06-5ED06DB1238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2FC-4C55-9A06-5ED06DB1238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2FC-4C55-9A06-5ED06DB1238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E2FC-4C55-9A06-5ED06DB12389}"/>
              </c:ext>
            </c:extLst>
          </c:dPt>
          <c:dLbls>
            <c:dLbl>
              <c:idx val="0"/>
              <c:layout>
                <c:manualLayout>
                  <c:x val="-4.6575896762904634E-2"/>
                  <c:y val="9.280548264800232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FC-4C55-9A06-5ED06DB12389}"/>
                </c:ext>
              </c:extLst>
            </c:dLbl>
            <c:dLbl>
              <c:idx val="3"/>
              <c:layout>
                <c:manualLayout>
                  <c:x val="2.1568569553805723E-2"/>
                  <c:y val="9.302657480314960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0902668416447932E-2"/>
                      <c:h val="6.474555263925341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E2FC-4C55-9A06-5ED06DB12389}"/>
                </c:ext>
              </c:extLst>
            </c:dLbl>
            <c:dLbl>
              <c:idx val="4"/>
              <c:layout>
                <c:manualLayout>
                  <c:x val="1.3888888888888888E-2"/>
                  <c:y val="3.747083697871097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FC-4C55-9A06-5ED06DB123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Hoja1!$K$14:$K$18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Hoja1!$L$22:$L$26</c:f>
              <c:numCache>
                <c:formatCode>0.00</c:formatCode>
                <c:ptCount val="5"/>
                <c:pt idx="0">
                  <c:v>7.7400138888888881</c:v>
                </c:pt>
                <c:pt idx="1">
                  <c:v>42.984030555555542</c:v>
                </c:pt>
                <c:pt idx="2">
                  <c:v>43.595094444444442</c:v>
                </c:pt>
                <c:pt idx="3">
                  <c:v>2.6748069444444447</c:v>
                </c:pt>
                <c:pt idx="4">
                  <c:v>9.7128703703703703E-2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FC-4C55-9A06-5ED06DB1238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11/07/2019</a:t>
            </a:r>
          </a:p>
        </c:rich>
      </c:tx>
      <c:layout>
        <c:manualLayout>
          <c:xMode val="edge"/>
          <c:yMode val="edge"/>
          <c:x val="0.3572290026246719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Hoja1!$L$29</c:f>
              <c:strCache>
                <c:ptCount val="1"/>
                <c:pt idx="0">
                  <c:v>Promedio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7C7-4990-AC22-86728395FDC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7C7-4990-AC22-86728395FDC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37C7-4990-AC22-86728395FDCD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37C7-4990-AC22-86728395FDCD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37C7-4990-AC22-86728395FDCD}"/>
              </c:ext>
            </c:extLst>
          </c:dPt>
          <c:dLbls>
            <c:dLbl>
              <c:idx val="0"/>
              <c:layout>
                <c:manualLayout>
                  <c:x val="-3.2878827646544179E-2"/>
                  <c:y val="9.280548264800232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C7-4990-AC22-86728395FDCD}"/>
                </c:ext>
              </c:extLst>
            </c:dLbl>
            <c:dLbl>
              <c:idx val="3"/>
              <c:layout>
                <c:manualLayout>
                  <c:x val="2.9193569553805827E-2"/>
                  <c:y val="9.302639253426654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7C7-4990-AC22-86728395FDCD}"/>
                </c:ext>
              </c:extLst>
            </c:dLbl>
            <c:dLbl>
              <c:idx val="4"/>
              <c:layout>
                <c:manualLayout>
                  <c:x val="-8.3333333333333332E-3"/>
                  <c:y val="3.28412073490813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7C7-4990-AC22-86728395FDC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Hoja1!$K$14:$K$18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Hoja1!$L$30:$L$34</c:f>
              <c:numCache>
                <c:formatCode>0.00</c:formatCode>
                <c:ptCount val="5"/>
                <c:pt idx="0">
                  <c:v>6.3574055555555562</c:v>
                </c:pt>
                <c:pt idx="1">
                  <c:v>40.918641666666666</c:v>
                </c:pt>
                <c:pt idx="2">
                  <c:v>45.020255555555558</c:v>
                </c:pt>
                <c:pt idx="3">
                  <c:v>3.6575805555555552</c:v>
                </c:pt>
                <c:pt idx="4">
                  <c:v>9.568064814814814E-2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C7-4990-AC22-86728395FDC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18/07/2019</a:t>
            </a:r>
          </a:p>
        </c:rich>
      </c:tx>
      <c:layout>
        <c:manualLayout>
          <c:xMode val="edge"/>
          <c:yMode val="edge"/>
          <c:x val="0.3572290026246719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Hoja1!$L$37</c:f>
              <c:strCache>
                <c:ptCount val="1"/>
                <c:pt idx="0">
                  <c:v>Promedio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480-48E9-B12C-8DE62D1B10A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480-48E9-B12C-8DE62D1B10A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E480-48E9-B12C-8DE62D1B10A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E480-48E9-B12C-8DE62D1B10A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E480-48E9-B12C-8DE62D1B10A9}"/>
              </c:ext>
            </c:extLst>
          </c:dPt>
          <c:dLbls>
            <c:dLbl>
              <c:idx val="0"/>
              <c:layout>
                <c:manualLayout>
                  <c:x val="-4.1234689413823376E-2"/>
                  <c:y val="9.255846479397683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80-48E9-B12C-8DE62D1B10A9}"/>
                </c:ext>
              </c:extLst>
            </c:dLbl>
            <c:dLbl>
              <c:idx val="3"/>
              <c:layout>
                <c:manualLayout>
                  <c:x val="3.450721784776898E-2"/>
                  <c:y val="0.1017402755451416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480-48E9-B12C-8DE62D1B10A9}"/>
                </c:ext>
              </c:extLst>
            </c:dLbl>
            <c:dLbl>
              <c:idx val="4"/>
              <c:layout>
                <c:manualLayout>
                  <c:x val="-8.3333333333333332E-3"/>
                  <c:y val="2.818952129253737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480-48E9-B12C-8DE62D1B10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Hoja1!$K$14:$K$18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Hoja1!$L$38:$L$42</c:f>
              <c:numCache>
                <c:formatCode>0.00</c:formatCode>
                <c:ptCount val="5"/>
                <c:pt idx="0">
                  <c:v>6.3054166666666678</c:v>
                </c:pt>
                <c:pt idx="1">
                  <c:v>35.12864722222222</c:v>
                </c:pt>
                <c:pt idx="2">
                  <c:v>47.888030555555559</c:v>
                </c:pt>
                <c:pt idx="3">
                  <c:v>5.0938625000000002</c:v>
                </c:pt>
                <c:pt idx="4">
                  <c:v>0.1039314814814815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0-48E9-B12C-8DE62D1B10A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25/07/2019</a:t>
            </a:r>
          </a:p>
        </c:rich>
      </c:tx>
      <c:layout>
        <c:manualLayout>
          <c:xMode val="edge"/>
          <c:yMode val="edge"/>
          <c:x val="0.3572290026246719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Hoja1!$L$45</c:f>
              <c:strCache>
                <c:ptCount val="1"/>
                <c:pt idx="0">
                  <c:v>Promedio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2BB1-4F28-BD6A-21ABEF8C7B3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2BB1-4F28-BD6A-21ABEF8C7B3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2BB1-4F28-BD6A-21ABEF8C7B3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2BB1-4F28-BD6A-21ABEF8C7B3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2BB1-4F28-BD6A-21ABEF8C7B39}"/>
              </c:ext>
            </c:extLst>
          </c:dPt>
          <c:dLbls>
            <c:dLbl>
              <c:idx val="0"/>
              <c:layout>
                <c:manualLayout>
                  <c:x val="-5.9500665865042789E-2"/>
                  <c:y val="0.10516659375911344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B1-4F28-BD6A-21ABEF8C7B39}"/>
                </c:ext>
              </c:extLst>
            </c:dLbl>
            <c:dLbl>
              <c:idx val="3"/>
              <c:layout>
                <c:manualLayout>
                  <c:x val="4.2083446465743503E-2"/>
                  <c:y val="9.586687080781569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BB1-4F28-BD6A-21ABEF8C7B39}"/>
                </c:ext>
              </c:extLst>
            </c:dLbl>
            <c:dLbl>
              <c:idx val="4"/>
              <c:layout>
                <c:manualLayout>
                  <c:x val="1.6420361247947456E-2"/>
                  <c:y val="4.517825896762902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B1-4F28-BD6A-21ABEF8C7B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Hoja1!$K$14:$K$18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Hoja1!$L$46:$L$50</c:f>
              <c:numCache>
                <c:formatCode>0.00</c:formatCode>
                <c:ptCount val="5"/>
                <c:pt idx="0">
                  <c:v>6.9863638888888895</c:v>
                </c:pt>
                <c:pt idx="1">
                  <c:v>37.643188888888886</c:v>
                </c:pt>
                <c:pt idx="2">
                  <c:v>45.71819722222223</c:v>
                </c:pt>
                <c:pt idx="3">
                  <c:v>4.6119250000000012</c:v>
                </c:pt>
                <c:pt idx="4">
                  <c:v>9.4827962962962878E-2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B1-4F28-BD6A-21ABEF8C7B39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245005426043081E-2"/>
          <c:y val="1.833087194383709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ZL!$D$13</c:f>
              <c:strCache>
                <c:ptCount val="1"/>
                <c:pt idx="0">
                  <c:v>27-jun.-19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ZL!$D$14:$D$18</c:f>
              <c:numCache>
                <c:formatCode>General</c:formatCode>
                <c:ptCount val="5"/>
                <c:pt idx="0">
                  <c:v>3.735069230769231</c:v>
                </c:pt>
                <c:pt idx="1">
                  <c:v>41.22673076923077</c:v>
                </c:pt>
                <c:pt idx="2">
                  <c:v>48.751030769230773</c:v>
                </c:pt>
                <c:pt idx="3">
                  <c:v>3.0105153846153851</c:v>
                </c:pt>
                <c:pt idx="4">
                  <c:v>5.853076923076924E-2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D-4AB8-9CD8-69B676425992}"/>
            </c:ext>
          </c:extLst>
        </c:ser>
        <c:ser>
          <c:idx val="1"/>
          <c:order val="1"/>
          <c:tx>
            <c:strRef>
              <c:f>ZL!$E$13</c:f>
              <c:strCache>
                <c:ptCount val="1"/>
                <c:pt idx="0">
                  <c:v>5-jul.-19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ZL!$E$14:$E$18</c:f>
              <c:numCache>
                <c:formatCode>General</c:formatCode>
                <c:ptCount val="5"/>
                <c:pt idx="0">
                  <c:v>6.3238538461538463</c:v>
                </c:pt>
                <c:pt idx="1">
                  <c:v>48.657984615384628</c:v>
                </c:pt>
                <c:pt idx="2">
                  <c:v>41.811846153846155</c:v>
                </c:pt>
                <c:pt idx="3">
                  <c:v>1.4304346153846152</c:v>
                </c:pt>
                <c:pt idx="4">
                  <c:v>0.10215897435897436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D-4AB8-9CD8-69B676425992}"/>
            </c:ext>
          </c:extLst>
        </c:ser>
        <c:ser>
          <c:idx val="2"/>
          <c:order val="2"/>
          <c:tx>
            <c:strRef>
              <c:f>ZL!$F$13</c:f>
              <c:strCache>
                <c:ptCount val="1"/>
                <c:pt idx="0">
                  <c:v>11-jul.-19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ZL!$F$14:$F$18</c:f>
              <c:numCache>
                <c:formatCode>General</c:formatCode>
                <c:ptCount val="5"/>
                <c:pt idx="0">
                  <c:v>5.4052846153846152</c:v>
                </c:pt>
                <c:pt idx="1">
                  <c:v>44.99156923076923</c:v>
                </c:pt>
                <c:pt idx="2">
                  <c:v>43.786515384615377</c:v>
                </c:pt>
                <c:pt idx="3">
                  <c:v>2.7441538461538464</c:v>
                </c:pt>
                <c:pt idx="4">
                  <c:v>5.5048974358974351E-2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ED-4AB8-9CD8-69B676425992}"/>
            </c:ext>
          </c:extLst>
        </c:ser>
        <c:ser>
          <c:idx val="3"/>
          <c:order val="3"/>
          <c:tx>
            <c:strRef>
              <c:f>ZL!$G$13</c:f>
              <c:strCache>
                <c:ptCount val="1"/>
                <c:pt idx="0">
                  <c:v>18-jul.-19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ZL!$G$14:$G$18</c:f>
              <c:numCache>
                <c:formatCode>General</c:formatCode>
                <c:ptCount val="5"/>
                <c:pt idx="0">
                  <c:v>2.5303923076923076</c:v>
                </c:pt>
                <c:pt idx="1">
                  <c:v>32.56383846153846</c:v>
                </c:pt>
                <c:pt idx="2">
                  <c:v>55.244753846153841</c:v>
                </c:pt>
                <c:pt idx="3">
                  <c:v>4.6203884615384609</c:v>
                </c:pt>
                <c:pt idx="4">
                  <c:v>7.4266666666666675E-2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ED-4AB8-9CD8-69B676425992}"/>
            </c:ext>
          </c:extLst>
        </c:ser>
        <c:ser>
          <c:idx val="4"/>
          <c:order val="4"/>
          <c:tx>
            <c:strRef>
              <c:f>ZL!$H$13</c:f>
              <c:strCache>
                <c:ptCount val="1"/>
                <c:pt idx="0">
                  <c:v>25-jul.-19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ZL!$H$14:$H$18</c:f>
              <c:numCache>
                <c:formatCode>General</c:formatCode>
                <c:ptCount val="5"/>
                <c:pt idx="0">
                  <c:v>3.1370769230769224</c:v>
                </c:pt>
                <c:pt idx="1">
                  <c:v>36.135461538461541</c:v>
                </c:pt>
                <c:pt idx="2">
                  <c:v>50.965700000000005</c:v>
                </c:pt>
                <c:pt idx="3">
                  <c:v>4.6903038461538458</c:v>
                </c:pt>
                <c:pt idx="4">
                  <c:v>7.5843589743589512E-2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ED-4AB8-9CD8-69B676425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b="1">
                    <a:solidFill>
                      <a:sysClr val="windowText" lastClr="000000"/>
                    </a:solidFill>
                  </a:rPr>
                  <a:t>Tipo de grano</a:t>
                </a:r>
              </a:p>
            </c:rich>
          </c:tx>
          <c:layout>
            <c:manualLayout>
              <c:xMode val="edge"/>
              <c:yMode val="edge"/>
              <c:x val="0.44884245118844029"/>
              <c:y val="0.95140383204763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900" b="1" i="0" baseline="0">
                    <a:solidFill>
                      <a:sysClr val="windowText" lastClr="000000"/>
                    </a:solidFill>
                    <a:effectLst/>
                  </a:rPr>
                  <a:t>Porcentaje de </a:t>
                </a:r>
                <a:r>
                  <a:rPr lang="es-CO" sz="900" b="1" i="0" baseline="0">
                    <a:solidFill>
                      <a:sysClr val="windowText" lastClr="000000"/>
                    </a:solidFill>
                    <a:effectLst/>
                  </a:rPr>
                  <a:t>Aparición </a:t>
                </a:r>
                <a:endParaRPr lang="es-ES" sz="900" b="1">
                  <a:solidFill>
                    <a:sysClr val="windowText" lastClr="000000"/>
                  </a:solidFill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995662678888405E-2"/>
          <c:y val="2.1895933331667766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ZL!$D$47</c:f>
              <c:strCache>
                <c:ptCount val="1"/>
                <c:pt idx="0">
                  <c:v>27/06/2019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ZL!$D$48:$D$52</c:f>
              <c:numCache>
                <c:formatCode>General</c:formatCode>
                <c:ptCount val="5"/>
                <c:pt idx="0">
                  <c:v>3.9771999999999998</c:v>
                </c:pt>
                <c:pt idx="1">
                  <c:v>35.332999999999998</c:v>
                </c:pt>
                <c:pt idx="2">
                  <c:v>51.936399999999999</c:v>
                </c:pt>
                <c:pt idx="3">
                  <c:v>4.2423000000000002</c:v>
                </c:pt>
                <c:pt idx="4">
                  <c:v>7.8233333333333335E-2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0E-4EA3-98AF-CB8089FAB08C}"/>
            </c:ext>
          </c:extLst>
        </c:ser>
        <c:ser>
          <c:idx val="1"/>
          <c:order val="1"/>
          <c:tx>
            <c:strRef>
              <c:f>ZL!$E$47</c:f>
              <c:strCache>
                <c:ptCount val="1"/>
                <c:pt idx="0">
                  <c:v>5/07/2019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ZL!$E$48:$E$52</c:f>
              <c:numCache>
                <c:formatCode>General</c:formatCode>
                <c:ptCount val="5"/>
                <c:pt idx="0">
                  <c:v>3.7949000000000002</c:v>
                </c:pt>
                <c:pt idx="1">
                  <c:v>29.251799999999999</c:v>
                </c:pt>
                <c:pt idx="2">
                  <c:v>60.8855</c:v>
                </c:pt>
                <c:pt idx="3">
                  <c:v>3.19455</c:v>
                </c:pt>
                <c:pt idx="4">
                  <c:v>8.7133333333333327E-2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0E-4EA3-98AF-CB8089FAB08C}"/>
            </c:ext>
          </c:extLst>
        </c:ser>
        <c:ser>
          <c:idx val="2"/>
          <c:order val="2"/>
          <c:tx>
            <c:strRef>
              <c:f>ZL!$F$47</c:f>
              <c:strCache>
                <c:ptCount val="1"/>
                <c:pt idx="0">
                  <c:v>11/07/2019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ZL!$F$48:$F$52</c:f>
              <c:numCache>
                <c:formatCode>General</c:formatCode>
                <c:ptCount val="5"/>
                <c:pt idx="0">
                  <c:v>2.8260000000000001</c:v>
                </c:pt>
                <c:pt idx="1">
                  <c:v>23.681000000000001</c:v>
                </c:pt>
                <c:pt idx="2">
                  <c:v>51.992400000000004</c:v>
                </c:pt>
                <c:pt idx="3">
                  <c:v>10.15795</c:v>
                </c:pt>
                <c:pt idx="4">
                  <c:v>0.29596666666666666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0E-4EA3-98AF-CB8089FAB08C}"/>
            </c:ext>
          </c:extLst>
        </c:ser>
        <c:ser>
          <c:idx val="3"/>
          <c:order val="3"/>
          <c:tx>
            <c:strRef>
              <c:f>ZL!$G$47</c:f>
              <c:strCache>
                <c:ptCount val="1"/>
                <c:pt idx="0">
                  <c:v>18/07/2019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ZL!$G$48:$G$52</c:f>
              <c:numCache>
                <c:formatCode>General</c:formatCode>
                <c:ptCount val="5"/>
                <c:pt idx="0">
                  <c:v>0.44529999999999997</c:v>
                </c:pt>
                <c:pt idx="1">
                  <c:v>20.640599999999999</c:v>
                </c:pt>
                <c:pt idx="2">
                  <c:v>66.175899999999999</c:v>
                </c:pt>
                <c:pt idx="3">
                  <c:v>5.9811499999999995</c:v>
                </c:pt>
                <c:pt idx="4">
                  <c:v>0.11353333333333332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0E-4EA3-98AF-CB8089FAB08C}"/>
            </c:ext>
          </c:extLst>
        </c:ser>
        <c:ser>
          <c:idx val="4"/>
          <c:order val="4"/>
          <c:tx>
            <c:strRef>
              <c:f>ZL!$H$47</c:f>
              <c:strCache>
                <c:ptCount val="1"/>
                <c:pt idx="0">
                  <c:v>25/07/2019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ZL!$H$48:$H$52</c:f>
              <c:numCache>
                <c:formatCode>General</c:formatCode>
                <c:ptCount val="5"/>
                <c:pt idx="0">
                  <c:v>0.17589999999999861</c:v>
                </c:pt>
                <c:pt idx="1">
                  <c:v>6.4161999999999964</c:v>
                </c:pt>
                <c:pt idx="2">
                  <c:v>74.435599999999994</c:v>
                </c:pt>
                <c:pt idx="3">
                  <c:v>9.3481000000000023</c:v>
                </c:pt>
                <c:pt idx="4">
                  <c:v>0.11366666666666703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0E-4EA3-98AF-CB8089FAB0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b="1">
                    <a:solidFill>
                      <a:sysClr val="windowText" lastClr="000000"/>
                    </a:solidFill>
                  </a:rPr>
                  <a:t>Tipo de grano</a:t>
                </a:r>
              </a:p>
            </c:rich>
          </c:tx>
          <c:layout>
            <c:manualLayout>
              <c:xMode val="edge"/>
              <c:yMode val="edge"/>
              <c:x val="0.42696583235872609"/>
              <c:y val="0.942708902070570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9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Porcentaje de </a:t>
                </a:r>
                <a:r>
                  <a:rPr lang="es-CO" sz="900" b="1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Aparición </a:t>
                </a:r>
                <a:endParaRPr lang="es-ES" sz="900" b="1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08823897012879E-2"/>
          <c:y val="2.1888734496423243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ZM!$D$13</c:f>
              <c:strCache>
                <c:ptCount val="1"/>
                <c:pt idx="0">
                  <c:v>27-jun.-19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ZM!$D$14:$D$18</c:f>
              <c:numCache>
                <c:formatCode>General</c:formatCode>
                <c:ptCount val="5"/>
                <c:pt idx="0">
                  <c:v>4.6962846153846147</c:v>
                </c:pt>
                <c:pt idx="1">
                  <c:v>40.120969230769226</c:v>
                </c:pt>
                <c:pt idx="2">
                  <c:v>48.964684615384613</c:v>
                </c:pt>
                <c:pt idx="3">
                  <c:v>3.0889153846153841</c:v>
                </c:pt>
                <c:pt idx="4">
                  <c:v>4.9282051282051285E-2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B9-436F-8995-A321E4D0B130}"/>
            </c:ext>
          </c:extLst>
        </c:ser>
        <c:ser>
          <c:idx val="1"/>
          <c:order val="1"/>
          <c:tx>
            <c:strRef>
              <c:f>ZM!$E$13</c:f>
              <c:strCache>
                <c:ptCount val="1"/>
                <c:pt idx="0">
                  <c:v>5-jul.-19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ZM!$E$14:$E$18</c:f>
              <c:numCache>
                <c:formatCode>General</c:formatCode>
                <c:ptCount val="5"/>
                <c:pt idx="0">
                  <c:v>3.7351153846153844</c:v>
                </c:pt>
                <c:pt idx="1">
                  <c:v>38.834992307692318</c:v>
                </c:pt>
                <c:pt idx="2">
                  <c:v>48.927507692307692</c:v>
                </c:pt>
                <c:pt idx="3">
                  <c:v>4.0760461538461534</c:v>
                </c:pt>
                <c:pt idx="4">
                  <c:v>0.13866666666666669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B9-436F-8995-A321E4D0B130}"/>
            </c:ext>
          </c:extLst>
        </c:ser>
        <c:ser>
          <c:idx val="2"/>
          <c:order val="2"/>
          <c:tx>
            <c:strRef>
              <c:f>ZM!$F$13</c:f>
              <c:strCache>
                <c:ptCount val="1"/>
                <c:pt idx="0">
                  <c:v>11-jul.-19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ZM!$F$14:$F$18</c:f>
              <c:numCache>
                <c:formatCode>General</c:formatCode>
                <c:ptCount val="5"/>
                <c:pt idx="0">
                  <c:v>4.4934615384615375</c:v>
                </c:pt>
                <c:pt idx="1">
                  <c:v>39.546546153846151</c:v>
                </c:pt>
                <c:pt idx="2">
                  <c:v>47.717838461538463</c:v>
                </c:pt>
                <c:pt idx="3">
                  <c:v>3.8659269230769229</c:v>
                </c:pt>
                <c:pt idx="4">
                  <c:v>0.14678974358974359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B9-436F-8995-A321E4D0B130}"/>
            </c:ext>
          </c:extLst>
        </c:ser>
        <c:ser>
          <c:idx val="3"/>
          <c:order val="3"/>
          <c:tx>
            <c:strRef>
              <c:f>ZM!$G$13</c:f>
              <c:strCache>
                <c:ptCount val="1"/>
                <c:pt idx="0">
                  <c:v>18-jul.-19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ZM!$G$14:$G$18</c:f>
              <c:numCache>
                <c:formatCode>General</c:formatCode>
                <c:ptCount val="5"/>
                <c:pt idx="0">
                  <c:v>7.7273923076923081</c:v>
                </c:pt>
                <c:pt idx="1">
                  <c:v>37.432707692307694</c:v>
                </c:pt>
                <c:pt idx="2">
                  <c:v>42.12102307692308</c:v>
                </c:pt>
                <c:pt idx="3">
                  <c:v>6.0941423076923069</c:v>
                </c:pt>
                <c:pt idx="4">
                  <c:v>0.13700256410256409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B9-436F-8995-A321E4D0B130}"/>
            </c:ext>
          </c:extLst>
        </c:ser>
        <c:ser>
          <c:idx val="4"/>
          <c:order val="4"/>
          <c:tx>
            <c:strRef>
              <c:f>ZM!$H$13</c:f>
              <c:strCache>
                <c:ptCount val="1"/>
                <c:pt idx="0">
                  <c:v>25-jul.-19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ZM!$H$14:$H$18</c:f>
              <c:numCache>
                <c:formatCode>General</c:formatCode>
                <c:ptCount val="5"/>
                <c:pt idx="0">
                  <c:v>6.1852461538461547</c:v>
                </c:pt>
                <c:pt idx="1">
                  <c:v>37.725923076923081</c:v>
                </c:pt>
                <c:pt idx="2">
                  <c:v>44.090184615384615</c:v>
                </c:pt>
                <c:pt idx="3">
                  <c:v>5.7231884615384612</c:v>
                </c:pt>
                <c:pt idx="4">
                  <c:v>0.13836153846153845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B9-436F-8995-A321E4D0B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b="1">
                    <a:solidFill>
                      <a:sysClr val="windowText" lastClr="000000"/>
                    </a:solidFill>
                  </a:rPr>
                  <a:t>Tipo de Grano</a:t>
                </a:r>
              </a:p>
            </c:rich>
          </c:tx>
          <c:layout>
            <c:manualLayout>
              <c:xMode val="edge"/>
              <c:yMode val="edge"/>
              <c:x val="0.4547566037003995"/>
              <c:y val="0.955337604858216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sz="900" b="1" i="0" baseline="0">
                    <a:solidFill>
                      <a:sysClr val="windowText" lastClr="000000"/>
                    </a:solidFill>
                    <a:effectLst/>
                  </a:rPr>
                  <a:t>Porcentaje de </a:t>
                </a:r>
                <a:r>
                  <a:rPr lang="es-CO" sz="900" b="1" i="0" baseline="0">
                    <a:solidFill>
                      <a:sysClr val="windowText" lastClr="000000"/>
                    </a:solidFill>
                    <a:effectLst/>
                  </a:rPr>
                  <a:t>Aparición </a:t>
                </a:r>
                <a:endParaRPr lang="es-ES" sz="900" b="1">
                  <a:solidFill>
                    <a:sysClr val="windowText" lastClr="000000"/>
                  </a:solidFill>
                  <a:effectLst/>
                </a:endParaRPr>
              </a:p>
            </c:rich>
          </c:tx>
          <c:layout>
            <c:manualLayout>
              <c:xMode val="edge"/>
              <c:yMode val="edge"/>
              <c:x val="9.2881493261618171E-3"/>
              <c:y val="0.264564098605321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821339193065979E-2"/>
          <c:y val="1.9162144609224465E-2"/>
          <c:w val="0.90286351706036749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ZV!$D$13</c:f>
              <c:strCache>
                <c:ptCount val="1"/>
                <c:pt idx="0">
                  <c:v>27-jun.-19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ZV!$D$14:$D$18</c:f>
              <c:numCache>
                <c:formatCode>General</c:formatCode>
                <c:ptCount val="5"/>
                <c:pt idx="0">
                  <c:v>8.7420799999999996</c:v>
                </c:pt>
                <c:pt idx="1">
                  <c:v>38.104389999999995</c:v>
                </c:pt>
                <c:pt idx="2">
                  <c:v>46.435300000000005</c:v>
                </c:pt>
                <c:pt idx="3">
                  <c:v>3.2056100000000001</c:v>
                </c:pt>
                <c:pt idx="4">
                  <c:v>5.8386666666666663E-2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3-4597-B03A-46DF0B3D6DDF}"/>
            </c:ext>
          </c:extLst>
        </c:ser>
        <c:ser>
          <c:idx val="1"/>
          <c:order val="1"/>
          <c:tx>
            <c:strRef>
              <c:f>ZV!$E$13</c:f>
              <c:strCache>
                <c:ptCount val="1"/>
                <c:pt idx="0">
                  <c:v>5-jul.-19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ZV!$E$14:$E$18</c:f>
              <c:numCache>
                <c:formatCode>General</c:formatCode>
                <c:ptCount val="5"/>
                <c:pt idx="0">
                  <c:v>14.787389999999998</c:v>
                </c:pt>
                <c:pt idx="1">
                  <c:v>41.001640000000002</c:v>
                </c:pt>
                <c:pt idx="2">
                  <c:v>38.981180000000002</c:v>
                </c:pt>
                <c:pt idx="3">
                  <c:v>2.4708800000000002</c:v>
                </c:pt>
                <c:pt idx="4">
                  <c:v>3.6589999999999998E-2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43-4597-B03A-46DF0B3D6DDF}"/>
            </c:ext>
          </c:extLst>
        </c:ser>
        <c:ser>
          <c:idx val="2"/>
          <c:order val="2"/>
          <c:tx>
            <c:strRef>
              <c:f>ZV!$F$13</c:f>
              <c:strCache>
                <c:ptCount val="1"/>
                <c:pt idx="0">
                  <c:v>11-jul.-19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ZV!$F$14:$F$18</c:f>
              <c:numCache>
                <c:formatCode>General</c:formatCode>
                <c:ptCount val="5"/>
                <c:pt idx="0">
                  <c:v>10.018289999999999</c:v>
                </c:pt>
                <c:pt idx="1">
                  <c:v>37.407560000000004</c:v>
                </c:pt>
                <c:pt idx="2">
                  <c:v>43.117260000000002</c:v>
                </c:pt>
                <c:pt idx="3">
                  <c:v>4.5741849999999999</c:v>
                </c:pt>
                <c:pt idx="4">
                  <c:v>8.205999999999998E-2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43-4597-B03A-46DF0B3D6DDF}"/>
            </c:ext>
          </c:extLst>
        </c:ser>
        <c:ser>
          <c:idx val="3"/>
          <c:order val="3"/>
          <c:tx>
            <c:strRef>
              <c:f>ZV!$G$13</c:f>
              <c:strCache>
                <c:ptCount val="1"/>
                <c:pt idx="0">
                  <c:v>18-jul.-19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ZM!$G$14:$G$18</c:f>
              <c:numCache>
                <c:formatCode>General</c:formatCode>
                <c:ptCount val="5"/>
                <c:pt idx="0">
                  <c:v>7.7273923076923081</c:v>
                </c:pt>
                <c:pt idx="1">
                  <c:v>37.432707692307694</c:v>
                </c:pt>
                <c:pt idx="2">
                  <c:v>42.12102307692308</c:v>
                </c:pt>
                <c:pt idx="3">
                  <c:v>6.0941423076923069</c:v>
                </c:pt>
                <c:pt idx="4">
                  <c:v>0.13700256410256409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43-4597-B03A-46DF0B3D6DDF}"/>
            </c:ext>
          </c:extLst>
        </c:ser>
        <c:ser>
          <c:idx val="4"/>
          <c:order val="4"/>
          <c:tx>
            <c:strRef>
              <c:f>ZV!$H$13</c:f>
              <c:strCache>
                <c:ptCount val="1"/>
                <c:pt idx="0">
                  <c:v>25-jul.-19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ZL!$C$14:$C$18</c:f>
              <c:strCache>
                <c:ptCount val="5"/>
                <c:pt idx="0">
                  <c:v>Arena muy gruesa</c:v>
                </c:pt>
                <c:pt idx="1">
                  <c:v>Arena gruesa</c:v>
                </c:pt>
                <c:pt idx="2">
                  <c:v>Arena mediana</c:v>
                </c:pt>
                <c:pt idx="3">
                  <c:v>Arena fina</c:v>
                </c:pt>
                <c:pt idx="4">
                  <c:v>Arena muy fina</c:v>
                </c:pt>
              </c:strCache>
            </c:strRef>
          </c:cat>
          <c:val>
            <c:numRef>
              <c:f>ZV!$H$14:$H$18</c:f>
              <c:numCache>
                <c:formatCode>General</c:formatCode>
                <c:ptCount val="5"/>
                <c:pt idx="0">
                  <c:v>13.031889999999999</c:v>
                </c:pt>
                <c:pt idx="1">
                  <c:v>39.495680000000007</c:v>
                </c:pt>
                <c:pt idx="2">
                  <c:v>41.012860000000003</c:v>
                </c:pt>
                <c:pt idx="3">
                  <c:v>3.0653899999999998</c:v>
                </c:pt>
                <c:pt idx="4">
                  <c:v>6.2913999999999998E-2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43-4597-B03A-46DF0B3D6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48677231"/>
        <c:axId val="1248694287"/>
      </c:barChart>
      <c:catAx>
        <c:axId val="124867723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b="1">
                    <a:solidFill>
                      <a:sysClr val="windowText" lastClr="000000"/>
                    </a:solidFill>
                  </a:rPr>
                  <a:t>Tipo de Grano</a:t>
                </a:r>
              </a:p>
            </c:rich>
          </c:tx>
          <c:layout>
            <c:manualLayout>
              <c:xMode val="edge"/>
              <c:yMode val="edge"/>
              <c:x val="0.43108775982608616"/>
              <c:y val="0.961668411080516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94287"/>
        <c:crosses val="autoZero"/>
        <c:auto val="1"/>
        <c:lblAlgn val="ctr"/>
        <c:lblOffset val="100"/>
        <c:noMultiLvlLbl val="0"/>
      </c:catAx>
      <c:valAx>
        <c:axId val="1248694287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 b="1">
                    <a:solidFill>
                      <a:sysClr val="windowText" lastClr="000000"/>
                    </a:solidFill>
                  </a:rPr>
                  <a:t>Porcentaje de </a:t>
                </a:r>
                <a:r>
                  <a:rPr lang="es-CO" b="1">
                    <a:solidFill>
                      <a:sysClr val="windowText" lastClr="000000"/>
                    </a:solidFill>
                  </a:rPr>
                  <a:t>Aparición </a:t>
                </a:r>
                <a:endParaRPr lang="es-ES" b="1">
                  <a:solidFill>
                    <a:sysClr val="windowText" lastClr="000000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4867723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0</xdr:colOff>
      <xdr:row>12</xdr:row>
      <xdr:rowOff>447675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152400</xdr:colOff>
      <xdr:row>0</xdr:row>
      <xdr:rowOff>0</xdr:rowOff>
    </xdr:from>
    <xdr:to>
      <xdr:col>12</xdr:col>
      <xdr:colOff>152400</xdr:colOff>
      <xdr:row>12</xdr:row>
      <xdr:rowOff>447675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666750</xdr:colOff>
      <xdr:row>0</xdr:row>
      <xdr:rowOff>0</xdr:rowOff>
    </xdr:from>
    <xdr:to>
      <xdr:col>17</xdr:col>
      <xdr:colOff>666750</xdr:colOff>
      <xdr:row>12</xdr:row>
      <xdr:rowOff>447675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</xdr:colOff>
      <xdr:row>12</xdr:row>
      <xdr:rowOff>523875</xdr:rowOff>
    </xdr:from>
    <xdr:to>
      <xdr:col>6</xdr:col>
      <xdr:colOff>9525</xdr:colOff>
      <xdr:row>20</xdr:row>
      <xdr:rowOff>209550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285750</xdr:rowOff>
    </xdr:from>
    <xdr:to>
      <xdr:col>5</xdr:col>
      <xdr:colOff>57150</xdr:colOff>
      <xdr:row>28</xdr:row>
      <xdr:rowOff>152400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447674</xdr:colOff>
      <xdr:row>11</xdr:row>
      <xdr:rowOff>104774</xdr:rowOff>
    </xdr:from>
    <xdr:to>
      <xdr:col>15</xdr:col>
      <xdr:colOff>571500</xdr:colOff>
      <xdr:row>26</xdr:row>
      <xdr:rowOff>95250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47</xdr:row>
      <xdr:rowOff>0</xdr:rowOff>
    </xdr:from>
    <xdr:to>
      <xdr:col>15</xdr:col>
      <xdr:colOff>733425</xdr:colOff>
      <xdr:row>61</xdr:row>
      <xdr:rowOff>104775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66674</xdr:colOff>
      <xdr:row>1</xdr:row>
      <xdr:rowOff>123825</xdr:rowOff>
    </xdr:from>
    <xdr:to>
      <xdr:col>20</xdr:col>
      <xdr:colOff>533399</xdr:colOff>
      <xdr:row>15</xdr:row>
      <xdr:rowOff>371475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438150</xdr:colOff>
      <xdr:row>8</xdr:row>
      <xdr:rowOff>47625</xdr:rowOff>
    </xdr:from>
    <xdr:to>
      <xdr:col>19</xdr:col>
      <xdr:colOff>428625</xdr:colOff>
      <xdr:row>28</xdr:row>
      <xdr:rowOff>123825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0</xdr:row>
      <xdr:rowOff>133350</xdr:rowOff>
    </xdr:from>
    <xdr:to>
      <xdr:col>7</xdr:col>
      <xdr:colOff>133351</xdr:colOff>
      <xdr:row>19</xdr:row>
      <xdr:rowOff>76201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571500</xdr:colOff>
      <xdr:row>0</xdr:row>
      <xdr:rowOff>28575</xdr:rowOff>
    </xdr:from>
    <xdr:to>
      <xdr:col>14</xdr:col>
      <xdr:colOff>561975</xdr:colOff>
      <xdr:row>24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24</xdr:row>
      <xdr:rowOff>0</xdr:rowOff>
    </xdr:from>
    <xdr:to>
      <xdr:col>9</xdr:col>
      <xdr:colOff>752475</xdr:colOff>
      <xdr:row>48</xdr:row>
      <xdr:rowOff>85725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4"/>
  <sheetViews>
    <sheetView topLeftCell="AD1" workbookViewId="0">
      <selection activeCell="AI6" sqref="AI6"/>
    </sheetView>
  </sheetViews>
  <sheetFormatPr baseColWidth="10" defaultRowHeight="15" x14ac:dyDescent="0.25"/>
  <cols>
    <col min="1" max="1" width="11.42578125" style="7"/>
    <col min="2" max="2" width="21.42578125" style="7" customWidth="1"/>
    <col min="3" max="3" width="11.42578125" style="1" customWidth="1"/>
    <col min="4" max="4" width="12.5703125" style="7" bestFit="1" customWidth="1"/>
    <col min="5" max="44" width="11.42578125" style="7"/>
    <col min="45" max="45" width="16.5703125" style="7" customWidth="1"/>
    <col min="46" max="16384" width="11.42578125" style="7"/>
  </cols>
  <sheetData>
    <row r="1" spans="1:45" s="1" customFormat="1" ht="15.75" thickBot="1" x14ac:dyDescent="0.3">
      <c r="A1" s="1" t="s">
        <v>45</v>
      </c>
      <c r="C1" s="2" t="s">
        <v>0</v>
      </c>
      <c r="D1" s="150" t="s">
        <v>5</v>
      </c>
      <c r="E1" s="151"/>
      <c r="F1" s="152"/>
      <c r="G1" s="150" t="s">
        <v>9</v>
      </c>
      <c r="H1" s="151"/>
      <c r="I1" s="152"/>
      <c r="J1" s="150" t="s">
        <v>10</v>
      </c>
      <c r="K1" s="151"/>
      <c r="L1" s="152"/>
      <c r="M1" s="150" t="s">
        <v>7</v>
      </c>
      <c r="N1" s="151"/>
      <c r="O1" s="152"/>
      <c r="P1" s="150" t="s">
        <v>11</v>
      </c>
      <c r="Q1" s="151"/>
      <c r="R1" s="152"/>
      <c r="S1" s="150" t="s">
        <v>12</v>
      </c>
      <c r="T1" s="151"/>
      <c r="U1" s="152"/>
      <c r="V1" s="150" t="s">
        <v>13</v>
      </c>
      <c r="W1" s="151"/>
      <c r="X1" s="152"/>
      <c r="Y1" s="150" t="s">
        <v>14</v>
      </c>
      <c r="Z1" s="151"/>
      <c r="AA1" s="152"/>
      <c r="AB1" s="150" t="s">
        <v>15</v>
      </c>
      <c r="AC1" s="151"/>
      <c r="AD1" s="152"/>
      <c r="AE1" s="150" t="s">
        <v>16</v>
      </c>
      <c r="AF1" s="151"/>
      <c r="AG1" s="152"/>
      <c r="AH1" s="150" t="s">
        <v>17</v>
      </c>
      <c r="AI1" s="151"/>
      <c r="AJ1" s="152"/>
      <c r="AK1" s="150" t="s">
        <v>18</v>
      </c>
      <c r="AL1" s="151"/>
      <c r="AM1" s="152"/>
      <c r="AN1" s="150" t="s">
        <v>19</v>
      </c>
      <c r="AO1" s="151"/>
      <c r="AP1" s="152"/>
    </row>
    <row r="2" spans="1:45" s="1" customFormat="1" ht="15.75" thickBot="1" x14ac:dyDescent="0.3">
      <c r="B2" s="156" t="s">
        <v>24</v>
      </c>
      <c r="C2" s="3" t="s">
        <v>25</v>
      </c>
      <c r="D2" s="4" t="s">
        <v>1</v>
      </c>
      <c r="E2" s="5" t="s">
        <v>2</v>
      </c>
      <c r="F2" s="6" t="s">
        <v>3</v>
      </c>
      <c r="G2" s="4" t="s">
        <v>1</v>
      </c>
      <c r="H2" s="5" t="s">
        <v>2</v>
      </c>
      <c r="I2" s="6" t="s">
        <v>3</v>
      </c>
      <c r="J2" s="4" t="s">
        <v>1</v>
      </c>
      <c r="K2" s="5" t="s">
        <v>2</v>
      </c>
      <c r="L2" s="6" t="s">
        <v>3</v>
      </c>
      <c r="M2" s="4" t="s">
        <v>1</v>
      </c>
      <c r="N2" s="5" t="s">
        <v>2</v>
      </c>
      <c r="O2" s="6" t="s">
        <v>3</v>
      </c>
      <c r="P2" s="4" t="s">
        <v>1</v>
      </c>
      <c r="Q2" s="5" t="s">
        <v>2</v>
      </c>
      <c r="R2" s="6" t="s">
        <v>3</v>
      </c>
      <c r="S2" s="4" t="s">
        <v>1</v>
      </c>
      <c r="T2" s="5" t="s">
        <v>2</v>
      </c>
      <c r="U2" s="6" t="s">
        <v>3</v>
      </c>
      <c r="V2" s="4" t="s">
        <v>1</v>
      </c>
      <c r="W2" s="5" t="s">
        <v>2</v>
      </c>
      <c r="X2" s="6" t="s">
        <v>3</v>
      </c>
      <c r="Y2" s="4" t="s">
        <v>1</v>
      </c>
      <c r="Z2" s="5" t="s">
        <v>2</v>
      </c>
      <c r="AA2" s="6" t="s">
        <v>3</v>
      </c>
      <c r="AB2" s="4" t="s">
        <v>1</v>
      </c>
      <c r="AC2" s="5" t="s">
        <v>2</v>
      </c>
      <c r="AD2" s="6" t="s">
        <v>3</v>
      </c>
      <c r="AE2" s="4" t="s">
        <v>1</v>
      </c>
      <c r="AF2" s="5" t="s">
        <v>2</v>
      </c>
      <c r="AG2" s="6" t="s">
        <v>3</v>
      </c>
      <c r="AH2" s="4" t="s">
        <v>1</v>
      </c>
      <c r="AI2" s="5" t="s">
        <v>2</v>
      </c>
      <c r="AJ2" s="6" t="s">
        <v>3</v>
      </c>
      <c r="AK2" s="4" t="s">
        <v>1</v>
      </c>
      <c r="AL2" s="5" t="s">
        <v>2</v>
      </c>
      <c r="AM2" s="6" t="s">
        <v>3</v>
      </c>
      <c r="AN2" s="4" t="s">
        <v>1</v>
      </c>
      <c r="AO2" s="5" t="s">
        <v>2</v>
      </c>
      <c r="AP2" s="6" t="s">
        <v>3</v>
      </c>
    </row>
    <row r="3" spans="1:45" ht="15.75" thickBot="1" x14ac:dyDescent="0.3">
      <c r="B3" s="157"/>
      <c r="C3" s="8" t="s">
        <v>8</v>
      </c>
      <c r="D3" s="9">
        <v>100.01560000000001</v>
      </c>
      <c r="E3" s="10">
        <v>100.0342</v>
      </c>
      <c r="F3" s="11">
        <v>100.0903</v>
      </c>
      <c r="G3" s="9">
        <v>100.0626</v>
      </c>
      <c r="H3" s="10">
        <v>100.036</v>
      </c>
      <c r="I3" s="11">
        <v>100.0252</v>
      </c>
      <c r="J3" s="9">
        <v>100.02549999999999</v>
      </c>
      <c r="K3" s="10">
        <v>100.00960000000001</v>
      </c>
      <c r="L3" s="11">
        <v>100.09059999999999</v>
      </c>
      <c r="M3" s="9">
        <v>100.0214</v>
      </c>
      <c r="N3" s="10">
        <v>100.0474</v>
      </c>
      <c r="O3" s="11">
        <v>100.0402</v>
      </c>
      <c r="P3" s="9">
        <v>100.0228</v>
      </c>
      <c r="Q3" s="10">
        <v>100.02500000000001</v>
      </c>
      <c r="R3" s="11">
        <v>100.0012</v>
      </c>
      <c r="S3" s="9">
        <v>100.0222</v>
      </c>
      <c r="T3" s="10">
        <v>100.0391</v>
      </c>
      <c r="U3" s="11">
        <v>100.02979999999999</v>
      </c>
      <c r="V3" s="9">
        <v>100.0364</v>
      </c>
      <c r="W3" s="10">
        <v>100.0518</v>
      </c>
      <c r="X3" s="11">
        <v>100.0515</v>
      </c>
      <c r="Y3" s="9">
        <v>100.0193</v>
      </c>
      <c r="Z3" s="10">
        <v>100.02500000000001</v>
      </c>
      <c r="AA3" s="11">
        <v>100.0676</v>
      </c>
      <c r="AB3" s="9">
        <v>100.0052</v>
      </c>
      <c r="AC3" s="10">
        <v>100.0445</v>
      </c>
      <c r="AD3" s="11">
        <v>100.0608</v>
      </c>
      <c r="AE3" s="9">
        <v>100.0414</v>
      </c>
      <c r="AF3" s="10">
        <v>100.0274</v>
      </c>
      <c r="AG3" s="11">
        <v>100.05200000000001</v>
      </c>
      <c r="AH3" s="9">
        <v>100.00409999999999</v>
      </c>
      <c r="AI3" s="10">
        <v>100.0245</v>
      </c>
      <c r="AJ3" s="11">
        <v>100.06059999999999</v>
      </c>
      <c r="AK3" s="9">
        <v>100.0509</v>
      </c>
      <c r="AL3" s="10">
        <v>100.0205</v>
      </c>
      <c r="AM3" s="11">
        <v>100.0346</v>
      </c>
      <c r="AN3" s="9">
        <v>100.0116</v>
      </c>
      <c r="AO3" s="10">
        <v>100.0369</v>
      </c>
      <c r="AP3" s="11"/>
    </row>
    <row r="4" spans="1:45" ht="15.75" thickBot="1" x14ac:dyDescent="0.3">
      <c r="B4" s="29" t="s">
        <v>22</v>
      </c>
      <c r="C4" s="58" t="s">
        <v>35</v>
      </c>
      <c r="D4" s="33">
        <v>3.9771999999999998</v>
      </c>
      <c r="E4" s="34">
        <v>2.1652</v>
      </c>
      <c r="F4" s="35">
        <v>10.4467</v>
      </c>
      <c r="G4" s="33">
        <v>1.0859000000000001</v>
      </c>
      <c r="H4" s="34">
        <v>2.7126999999999999</v>
      </c>
      <c r="I4" s="35">
        <v>3.4832999999999998</v>
      </c>
      <c r="J4" s="33">
        <v>6.274</v>
      </c>
      <c r="K4" s="34">
        <v>0.96730000000000005</v>
      </c>
      <c r="L4" s="35">
        <v>5.4832999999999998</v>
      </c>
      <c r="M4" s="33">
        <v>8.8620999999999999</v>
      </c>
      <c r="N4" s="34">
        <v>1.3308</v>
      </c>
      <c r="O4" s="35">
        <v>8.5500000000000007</v>
      </c>
      <c r="P4" s="33">
        <v>2.8239999999999998</v>
      </c>
      <c r="Q4" s="34">
        <v>2.9033000000000002</v>
      </c>
      <c r="R4" s="35">
        <v>2.7524000000000002</v>
      </c>
      <c r="S4" s="33">
        <v>5.8465999999999996</v>
      </c>
      <c r="T4" s="34">
        <v>2.6743000000000001</v>
      </c>
      <c r="U4" s="35">
        <v>3.4777999999999998</v>
      </c>
      <c r="V4" s="33">
        <v>0.95350000000000001</v>
      </c>
      <c r="W4" s="34">
        <v>6.7431000000000001</v>
      </c>
      <c r="X4" s="35">
        <v>2.5066000000000002</v>
      </c>
      <c r="Y4" s="33">
        <v>0.9859</v>
      </c>
      <c r="Z4" s="34">
        <v>0.53849999999999998</v>
      </c>
      <c r="AA4" s="35">
        <v>16.474</v>
      </c>
      <c r="AB4" s="33">
        <v>0.73519999999999996</v>
      </c>
      <c r="AC4" s="34">
        <v>20.614999999999998</v>
      </c>
      <c r="AD4" s="35">
        <v>10.770799999999999</v>
      </c>
      <c r="AE4" s="33">
        <v>2.5874000000000001</v>
      </c>
      <c r="AF4" s="34">
        <v>3.4599000000000002</v>
      </c>
      <c r="AG4" s="35">
        <v>25.445900000000002</v>
      </c>
      <c r="AH4" s="33">
        <v>7.4172000000000002</v>
      </c>
      <c r="AI4" s="34">
        <v>2.5876000000000001</v>
      </c>
      <c r="AJ4" s="35">
        <v>1.7923</v>
      </c>
      <c r="AK4" s="33">
        <v>3.5026000000000002</v>
      </c>
      <c r="AL4" s="34">
        <v>7.1104000000000003</v>
      </c>
      <c r="AM4" s="35">
        <v>2.2221000000000002</v>
      </c>
      <c r="AN4" s="33">
        <v>3.5043000000000002</v>
      </c>
      <c r="AO4" s="34">
        <v>7.2435999999999998</v>
      </c>
      <c r="AP4" s="35"/>
    </row>
    <row r="5" spans="1:45" ht="15.75" thickBot="1" x14ac:dyDescent="0.3">
      <c r="B5" s="25" t="s">
        <v>27</v>
      </c>
      <c r="C5" s="58" t="s">
        <v>36</v>
      </c>
      <c r="D5" s="30">
        <v>35.332999999999998</v>
      </c>
      <c r="E5" s="31">
        <v>28.4938</v>
      </c>
      <c r="F5" s="32">
        <v>42.138100000000001</v>
      </c>
      <c r="G5" s="30">
        <v>15.442600000000001</v>
      </c>
      <c r="H5" s="31">
        <v>21.931000000000001</v>
      </c>
      <c r="I5" s="32">
        <v>31.074000000000002</v>
      </c>
      <c r="J5" s="30">
        <v>44.238199999999999</v>
      </c>
      <c r="K5" s="31">
        <v>30.327000000000002</v>
      </c>
      <c r="L5" s="32">
        <v>35.868699999999997</v>
      </c>
      <c r="M5" s="30">
        <v>56.402200000000001</v>
      </c>
      <c r="N5" s="31">
        <v>32.084499999999998</v>
      </c>
      <c r="O5" s="32">
        <v>42.912799999999997</v>
      </c>
      <c r="P5" s="30">
        <v>39.414299999999997</v>
      </c>
      <c r="Q5" s="31">
        <v>34.745800000000003</v>
      </c>
      <c r="R5" s="32">
        <v>24.752400000000002</v>
      </c>
      <c r="S5" s="30">
        <v>44.536999999999999</v>
      </c>
      <c r="T5" s="31">
        <v>47.337800000000001</v>
      </c>
      <c r="U5" s="32">
        <v>20.482399999999998</v>
      </c>
      <c r="V5" s="30">
        <v>29.337399999999999</v>
      </c>
      <c r="W5" s="31">
        <v>41.901299999999999</v>
      </c>
      <c r="X5" s="32">
        <v>43.147500000000001</v>
      </c>
      <c r="Y5" s="30">
        <v>36.2729</v>
      </c>
      <c r="Z5" s="31">
        <v>23.534500000000001</v>
      </c>
      <c r="AA5" s="32">
        <v>44.177799999999998</v>
      </c>
      <c r="AB5" s="30">
        <v>22.545000000000002</v>
      </c>
      <c r="AC5" s="31">
        <v>50.249499999999998</v>
      </c>
      <c r="AD5" s="32">
        <v>42.8292</v>
      </c>
      <c r="AE5" s="30">
        <v>54.447600000000001</v>
      </c>
      <c r="AF5" s="31">
        <v>64.227099999999993</v>
      </c>
      <c r="AG5" s="32">
        <v>51.5884</v>
      </c>
      <c r="AH5" s="30">
        <v>66.633899999999997</v>
      </c>
      <c r="AI5" s="31">
        <v>56.9574</v>
      </c>
      <c r="AJ5" s="32">
        <v>31.747499999999999</v>
      </c>
      <c r="AK5" s="30">
        <v>49.418300000000002</v>
      </c>
      <c r="AL5" s="31">
        <v>51.346299999999999</v>
      </c>
      <c r="AM5" s="32">
        <v>33.954999999999998</v>
      </c>
      <c r="AN5" s="30">
        <v>41.9251</v>
      </c>
      <c r="AO5" s="31">
        <v>38.436599999999999</v>
      </c>
      <c r="AP5" s="32"/>
    </row>
    <row r="6" spans="1:45" ht="15.75" thickBot="1" x14ac:dyDescent="0.3">
      <c r="B6" s="25" t="s">
        <v>23</v>
      </c>
      <c r="C6" s="58" t="s">
        <v>37</v>
      </c>
      <c r="D6" s="30">
        <v>51.936399999999999</v>
      </c>
      <c r="E6" s="31">
        <v>65.584699999999998</v>
      </c>
      <c r="F6" s="52">
        <v>41.832099999999997</v>
      </c>
      <c r="G6" s="30">
        <v>54.075099999999999</v>
      </c>
      <c r="H6" s="31">
        <v>62.351100000000002</v>
      </c>
      <c r="I6" s="32">
        <v>56.3279</v>
      </c>
      <c r="J6" s="30">
        <v>45.155299999999997</v>
      </c>
      <c r="K6" s="31">
        <v>55.654299999999999</v>
      </c>
      <c r="L6" s="32">
        <v>48.606200000000001</v>
      </c>
      <c r="M6" s="53">
        <v>33.7316</v>
      </c>
      <c r="N6" s="31">
        <v>59.9848</v>
      </c>
      <c r="O6" s="32">
        <v>44.754300000000001</v>
      </c>
      <c r="P6" s="30">
        <v>54.765599999999999</v>
      </c>
      <c r="Q6" s="31">
        <v>55.409599999999998</v>
      </c>
      <c r="R6" s="32">
        <v>63.504600000000003</v>
      </c>
      <c r="S6" s="30">
        <v>47.548699999999997</v>
      </c>
      <c r="T6" s="31">
        <v>48.1952</v>
      </c>
      <c r="U6" s="32">
        <v>57.5578</v>
      </c>
      <c r="V6" s="30">
        <v>66.338700000000003</v>
      </c>
      <c r="W6" s="31">
        <v>45.856099999999998</v>
      </c>
      <c r="X6" s="32">
        <v>52.165399999999998</v>
      </c>
      <c r="Y6" s="30">
        <v>57.984400000000001</v>
      </c>
      <c r="Z6" s="31">
        <v>63.7438</v>
      </c>
      <c r="AA6" s="54">
        <v>36.412799999999997</v>
      </c>
      <c r="AB6" s="30">
        <v>58.671799999999998</v>
      </c>
      <c r="AC6" s="55">
        <v>27.439399999999999</v>
      </c>
      <c r="AD6" s="54">
        <v>41.807400000000001</v>
      </c>
      <c r="AE6" s="53">
        <v>41.845300000000002</v>
      </c>
      <c r="AF6" s="55">
        <v>31.984999999999999</v>
      </c>
      <c r="AG6" s="54">
        <v>21.902999999999999</v>
      </c>
      <c r="AH6" s="53">
        <v>25.445599999999999</v>
      </c>
      <c r="AI6" s="55">
        <v>39.3309</v>
      </c>
      <c r="AJ6" s="32">
        <v>56.813899999999997</v>
      </c>
      <c r="AK6" s="53">
        <v>45.871899999999997</v>
      </c>
      <c r="AL6" s="55">
        <v>37.851999999999997</v>
      </c>
      <c r="AM6" s="32">
        <v>52.390799999999999</v>
      </c>
      <c r="AN6" s="30">
        <v>50.393000000000001</v>
      </c>
      <c r="AO6" s="31">
        <v>43.154000000000003</v>
      </c>
      <c r="AP6" s="32"/>
      <c r="AQ6" s="7">
        <v>38</v>
      </c>
    </row>
    <row r="7" spans="1:45" x14ac:dyDescent="0.25">
      <c r="B7" s="153" t="s">
        <v>28</v>
      </c>
      <c r="C7" s="58" t="s">
        <v>38</v>
      </c>
      <c r="D7" s="12">
        <v>6.9604999999999997</v>
      </c>
      <c r="E7" s="13">
        <v>3.7812999999999999</v>
      </c>
      <c r="F7" s="14">
        <v>4.59</v>
      </c>
      <c r="G7" s="12">
        <v>21.1785</v>
      </c>
      <c r="H7" s="13">
        <v>8.9422999999999995</v>
      </c>
      <c r="I7" s="14">
        <v>7.2168999999999999</v>
      </c>
      <c r="J7" s="12">
        <v>3.3748999999999998</v>
      </c>
      <c r="K7" s="13">
        <v>9.9707000000000008</v>
      </c>
      <c r="L7" s="14">
        <v>7.2317999999999998</v>
      </c>
      <c r="M7" s="12">
        <v>0.57599999999999996</v>
      </c>
      <c r="N7" s="13">
        <v>5.2672999999999996</v>
      </c>
      <c r="O7" s="14">
        <v>3.1335999999999999</v>
      </c>
      <c r="P7" s="12">
        <v>2.6566000000000001</v>
      </c>
      <c r="Q7" s="13">
        <v>6.3837999999999999</v>
      </c>
      <c r="R7" s="14">
        <v>7.5307000000000004</v>
      </c>
      <c r="S7" s="12">
        <v>1.631</v>
      </c>
      <c r="T7" s="13">
        <v>2.0253999999999999</v>
      </c>
      <c r="U7" s="14">
        <v>11.919</v>
      </c>
      <c r="V7" s="12">
        <v>2.8953000000000002</v>
      </c>
      <c r="W7" s="13">
        <v>4.0199999999999996</v>
      </c>
      <c r="X7" s="14">
        <v>2.2999999999999998</v>
      </c>
      <c r="Y7" s="12">
        <v>4.0133000000000001</v>
      </c>
      <c r="Z7" s="13">
        <v>9.7263999999999999</v>
      </c>
      <c r="AA7" s="14">
        <v>2.4169999999999998</v>
      </c>
      <c r="AB7" s="12">
        <v>11.8171</v>
      </c>
      <c r="AC7" s="13">
        <v>1.0802</v>
      </c>
      <c r="AD7" s="14">
        <v>3.7444000000000002</v>
      </c>
      <c r="AE7" s="12">
        <v>0.87329999999999997</v>
      </c>
      <c r="AF7" s="13">
        <v>0.68269999999999997</v>
      </c>
      <c r="AG7" s="14">
        <v>0.63639999999999997</v>
      </c>
      <c r="AH7" s="12">
        <v>0.3085</v>
      </c>
      <c r="AI7" s="13">
        <v>1.1963999999999999</v>
      </c>
      <c r="AJ7" s="14">
        <v>7.1184000000000003</v>
      </c>
      <c r="AK7" s="12">
        <v>0.56599999999999995</v>
      </c>
      <c r="AL7" s="13">
        <v>2.8269000000000002</v>
      </c>
      <c r="AM7" s="14">
        <v>7.0106000000000002</v>
      </c>
      <c r="AN7" s="12">
        <v>3.2229000000000001</v>
      </c>
      <c r="AO7" s="13">
        <v>8.4425000000000008</v>
      </c>
      <c r="AP7" s="14"/>
      <c r="AQ7" s="7">
        <v>12</v>
      </c>
      <c r="AR7" s="7" t="s">
        <v>31</v>
      </c>
    </row>
    <row r="8" spans="1:45" ht="15.75" thickBot="1" x14ac:dyDescent="0.3">
      <c r="B8" s="155"/>
      <c r="C8" s="58" t="s">
        <v>39</v>
      </c>
      <c r="D8" s="18">
        <v>1.5241</v>
      </c>
      <c r="E8" s="19">
        <v>0.20830000000000001</v>
      </c>
      <c r="F8" s="20">
        <v>0.249</v>
      </c>
      <c r="G8" s="18">
        <v>7.8819999999999997</v>
      </c>
      <c r="H8" s="19">
        <v>3.6936</v>
      </c>
      <c r="I8" s="20">
        <v>1.9188000000000001</v>
      </c>
      <c r="J8" s="18">
        <v>0.97819999999999996</v>
      </c>
      <c r="K8" s="19">
        <v>2.8635999999999999</v>
      </c>
      <c r="L8" s="20">
        <v>2.3761999999999999</v>
      </c>
      <c r="M8" s="18">
        <v>4.3099999999999999E-2</v>
      </c>
      <c r="N8" s="19">
        <v>1.0920000000000001</v>
      </c>
      <c r="O8" s="20">
        <v>0.61099999999999999</v>
      </c>
      <c r="P8" s="18">
        <v>0.29170000000000001</v>
      </c>
      <c r="Q8" s="19">
        <v>1.5758000000000001</v>
      </c>
      <c r="R8" s="20">
        <v>1.1134999999999999</v>
      </c>
      <c r="S8" s="18">
        <v>0.27050000000000002</v>
      </c>
      <c r="T8" s="19">
        <v>0.16339999999999999</v>
      </c>
      <c r="U8" s="20">
        <v>5.5090000000000003</v>
      </c>
      <c r="V8" s="18">
        <v>0.23849999999999999</v>
      </c>
      <c r="W8" s="19">
        <v>0.94159999999999999</v>
      </c>
      <c r="X8" s="20">
        <v>0.13469999999999999</v>
      </c>
      <c r="Y8" s="18">
        <v>0.42520000000000002</v>
      </c>
      <c r="Z8" s="19">
        <v>2.3815</v>
      </c>
      <c r="AA8" s="20">
        <v>0.37280000000000002</v>
      </c>
      <c r="AB8" s="18">
        <v>5.6845999999999997</v>
      </c>
      <c r="AC8" s="19">
        <v>6.13E-2</v>
      </c>
      <c r="AD8" s="20">
        <v>0.56930000000000003</v>
      </c>
      <c r="AE8" s="18">
        <v>8.0500000000000002E-2</v>
      </c>
      <c r="AF8" s="19">
        <v>5.7500000000000002E-2</v>
      </c>
      <c r="AG8" s="20">
        <v>6.6100000000000006E-2</v>
      </c>
      <c r="AH8" s="18">
        <v>5.8099999999999999E-2</v>
      </c>
      <c r="AI8" s="19">
        <v>8.9399999999999993E-2</v>
      </c>
      <c r="AJ8" s="20">
        <v>2.3229000000000002</v>
      </c>
      <c r="AK8" s="18">
        <v>0.1094</v>
      </c>
      <c r="AL8" s="19">
        <v>0.80230000000000001</v>
      </c>
      <c r="AM8" s="20">
        <v>3.8828</v>
      </c>
      <c r="AN8" s="18">
        <v>0.61360000000000003</v>
      </c>
      <c r="AO8" s="19">
        <v>2.0356000000000001</v>
      </c>
      <c r="AP8" s="20"/>
      <c r="AQ8" s="7">
        <f>AQ6-AQ7</f>
        <v>26</v>
      </c>
    </row>
    <row r="9" spans="1:45" x14ac:dyDescent="0.25">
      <c r="B9" s="153" t="s">
        <v>29</v>
      </c>
      <c r="C9" s="58" t="s">
        <v>40</v>
      </c>
      <c r="D9" s="12">
        <v>0.18179999999999999</v>
      </c>
      <c r="E9" s="13">
        <v>3.5000000000000001E-3</v>
      </c>
      <c r="F9" s="14">
        <v>0.12039999999999999</v>
      </c>
      <c r="G9" s="12">
        <v>0.26119999999999999</v>
      </c>
      <c r="H9" s="13">
        <v>0.29470000000000002</v>
      </c>
      <c r="I9" s="14">
        <v>0.14680000000000001</v>
      </c>
      <c r="J9" s="12">
        <v>8.2600000000000007E-2</v>
      </c>
      <c r="K9" s="13">
        <v>5.57E-2</v>
      </c>
      <c r="L9" s="14">
        <v>0.1108</v>
      </c>
      <c r="M9" s="12">
        <v>5.5999999999999999E-3</v>
      </c>
      <c r="N9" s="13">
        <v>2.75E-2</v>
      </c>
      <c r="O9" s="14">
        <v>2.4400000000000002E-2</v>
      </c>
      <c r="P9" s="12">
        <v>5.1499999999999997E-2</v>
      </c>
      <c r="Q9" s="13">
        <v>5.1200000000000002E-2</v>
      </c>
      <c r="R9" s="14">
        <v>4.1300000000000003E-2</v>
      </c>
      <c r="S9" s="12">
        <v>3.9800000000000002E-2</v>
      </c>
      <c r="T9" s="13">
        <v>8.2000000000000007E-3</v>
      </c>
      <c r="U9" s="14">
        <v>0.49249999999999999</v>
      </c>
      <c r="V9" s="12">
        <v>1.2200000000000001E-2</v>
      </c>
      <c r="W9" s="13">
        <v>0.155</v>
      </c>
      <c r="X9" s="14">
        <v>1.01E-2</v>
      </c>
      <c r="Y9" s="12">
        <v>1.78E-2</v>
      </c>
      <c r="Z9" s="13">
        <v>5.0500000000000003E-2</v>
      </c>
      <c r="AA9" s="14">
        <v>2.46E-2</v>
      </c>
      <c r="AB9" s="12">
        <v>0.3019</v>
      </c>
      <c r="AC9" s="13">
        <v>5.3E-3</v>
      </c>
      <c r="AD9" s="14">
        <v>8.8999999999999999E-3</v>
      </c>
      <c r="AE9" s="12">
        <v>8.3000000000000004E-2</v>
      </c>
      <c r="AF9" s="13">
        <v>3.7000000000000002E-3</v>
      </c>
      <c r="AG9" s="14">
        <v>1.2999999999999999E-2</v>
      </c>
      <c r="AH9" s="12">
        <v>2.06E-2</v>
      </c>
      <c r="AI9" s="13">
        <v>6.6E-3</v>
      </c>
      <c r="AJ9" s="14">
        <v>9.4899999999999998E-2</v>
      </c>
      <c r="AK9" s="12">
        <v>5.8400000000000001E-2</v>
      </c>
      <c r="AL9" s="13">
        <v>2.4899999999999999E-2</v>
      </c>
      <c r="AM9" s="14">
        <v>0.47920000000000001</v>
      </c>
      <c r="AN9" s="12">
        <v>2.8199999999999999E-2</v>
      </c>
      <c r="AO9" s="13">
        <v>0.31619999999999998</v>
      </c>
      <c r="AP9" s="14"/>
      <c r="AQ9" s="7">
        <f>(AQ8*100)/AQ6</f>
        <v>68.421052631578945</v>
      </c>
      <c r="AS9" s="7" t="s">
        <v>23</v>
      </c>
    </row>
    <row r="10" spans="1:45" x14ac:dyDescent="0.25">
      <c r="B10" s="154"/>
      <c r="C10" s="58" t="s">
        <v>41</v>
      </c>
      <c r="D10" s="15">
        <v>2.8500000000000001E-2</v>
      </c>
      <c r="E10" s="16">
        <v>1.6999999999999999E-3</v>
      </c>
      <c r="F10" s="17">
        <v>3.7600000000000001E-2</v>
      </c>
      <c r="G10" s="15">
        <v>3.7600000000000001E-2</v>
      </c>
      <c r="H10" s="16">
        <v>1.2699999999999999E-2</v>
      </c>
      <c r="I10" s="17">
        <v>3.1199999999999999E-2</v>
      </c>
      <c r="J10" s="15">
        <v>4.7300000000000002E-2</v>
      </c>
      <c r="K10" s="16">
        <v>5.8999999999999999E-3</v>
      </c>
      <c r="L10" s="17">
        <v>2.1499999999999998E-2</v>
      </c>
      <c r="M10" s="15">
        <v>1.0500000000000001E-2</v>
      </c>
      <c r="N10" s="16">
        <v>7.0000000000000001E-3</v>
      </c>
      <c r="O10" s="17">
        <v>7.9000000000000008E-3</v>
      </c>
      <c r="P10" s="15">
        <v>3.1199999999999999E-2</v>
      </c>
      <c r="Q10" s="16">
        <v>1.7000000000000001E-2</v>
      </c>
      <c r="R10" s="17">
        <v>9.5999999999999992E-3</v>
      </c>
      <c r="S10" s="15">
        <v>2.3699999999999999E-2</v>
      </c>
      <c r="T10" s="16">
        <v>7.1999999999999998E-3</v>
      </c>
      <c r="U10" s="17">
        <v>0.1217</v>
      </c>
      <c r="V10" s="15">
        <v>6.4000000000000003E-3</v>
      </c>
      <c r="W10" s="16">
        <v>7.0800000000000002E-2</v>
      </c>
      <c r="X10" s="17">
        <v>5.1999999999999998E-3</v>
      </c>
      <c r="Y10" s="15">
        <v>7.9000000000000008E-3</v>
      </c>
      <c r="Z10" s="16">
        <v>1.4200000000000001E-2</v>
      </c>
      <c r="AA10" s="17">
        <v>9.1000000000000004E-3</v>
      </c>
      <c r="AB10" s="15">
        <v>2.7900000000000001E-2</v>
      </c>
      <c r="AC10" s="16">
        <v>4.7000000000000002E-3</v>
      </c>
      <c r="AD10" s="17">
        <v>1.4E-3</v>
      </c>
      <c r="AE10" s="15">
        <v>9.1999999999999998E-3</v>
      </c>
      <c r="AF10" s="16">
        <v>3.3E-3</v>
      </c>
      <c r="AG10" s="17">
        <v>5.4000000000000003E-3</v>
      </c>
      <c r="AH10" s="15">
        <v>1.7899999999999999E-2</v>
      </c>
      <c r="AI10" s="16">
        <v>4.7999999999999996E-3</v>
      </c>
      <c r="AJ10" s="17">
        <v>1.4999999999999999E-2</v>
      </c>
      <c r="AK10" s="15">
        <v>8.4500000000000006E-2</v>
      </c>
      <c r="AL10" s="16">
        <v>3.3999999999999998E-3</v>
      </c>
      <c r="AM10" s="17">
        <v>0.13070000000000001</v>
      </c>
      <c r="AN10" s="15">
        <v>1.46E-2</v>
      </c>
      <c r="AO10" s="16">
        <v>0.14480000000000001</v>
      </c>
      <c r="AP10" s="17"/>
      <c r="AQ10" s="7">
        <f>(AQ7*100)/AQ6</f>
        <v>31.578947368421051</v>
      </c>
      <c r="AR10" s="7" t="s">
        <v>32</v>
      </c>
      <c r="AS10" s="7" t="s">
        <v>33</v>
      </c>
    </row>
    <row r="11" spans="1:45" ht="15.75" thickBot="1" x14ac:dyDescent="0.3">
      <c r="B11" s="155"/>
      <c r="C11" s="58" t="s">
        <v>42</v>
      </c>
      <c r="D11" s="26">
        <v>2.4400000000000002E-2</v>
      </c>
      <c r="E11" s="27">
        <v>4.8999999999999998E-3</v>
      </c>
      <c r="F11" s="28">
        <v>1.6000000000000001E-3</v>
      </c>
      <c r="G11" s="26">
        <v>0.13170000000000001</v>
      </c>
      <c r="H11" s="27">
        <v>2.3199999999999998E-2</v>
      </c>
      <c r="I11" s="28">
        <v>3.6499999999999998E-2</v>
      </c>
      <c r="J11" s="26">
        <v>6.1899999999999997E-2</v>
      </c>
      <c r="K11" s="27">
        <v>1.2200000000000001E-2</v>
      </c>
      <c r="L11" s="28">
        <v>2.6100000000000002E-2</v>
      </c>
      <c r="M11" s="26">
        <v>8.0999999999999996E-3</v>
      </c>
      <c r="N11" s="27">
        <v>1.41E-2</v>
      </c>
      <c r="O11" s="28">
        <v>1.8599999999999998E-2</v>
      </c>
      <c r="P11" s="26">
        <v>3.8399999999999997E-2</v>
      </c>
      <c r="Q11" s="27">
        <v>1.5800000000000002E-2</v>
      </c>
      <c r="R11" s="28">
        <v>1.4E-2</v>
      </c>
      <c r="S11" s="26">
        <v>3.8300000000000001E-2</v>
      </c>
      <c r="T11" s="27">
        <v>1.9800000000000002E-2</v>
      </c>
      <c r="U11" s="28">
        <v>0.15440000000000001</v>
      </c>
      <c r="V11" s="26">
        <v>1.7100000000000001E-2</v>
      </c>
      <c r="W11" s="27">
        <v>0.1938</v>
      </c>
      <c r="X11" s="28">
        <v>1.7500000000000002E-2</v>
      </c>
      <c r="Y11" s="26">
        <v>3.04E-2</v>
      </c>
      <c r="Z11" s="27">
        <v>5.5800000000000002E-2</v>
      </c>
      <c r="AA11" s="28">
        <v>2.5399999999999999E-2</v>
      </c>
      <c r="AB11" s="26">
        <v>1.9400000000000001E-2</v>
      </c>
      <c r="AC11" s="27">
        <v>1.78E-2</v>
      </c>
      <c r="AD11" s="28">
        <v>8.6E-3</v>
      </c>
      <c r="AE11" s="26">
        <v>1.24E-2</v>
      </c>
      <c r="AF11" s="27">
        <v>1.37E-2</v>
      </c>
      <c r="AG11" s="28">
        <v>3.1600000000000003E-2</v>
      </c>
      <c r="AH11" s="26">
        <v>1.01E-2</v>
      </c>
      <c r="AI11" s="27">
        <v>2.47E-2</v>
      </c>
      <c r="AJ11" s="28">
        <v>4.8599999999999997E-2</v>
      </c>
      <c r="AK11" s="26">
        <v>0.33339999999999997</v>
      </c>
      <c r="AL11" s="27">
        <v>1.5900000000000001E-2</v>
      </c>
      <c r="AM11" s="28">
        <v>0.2069</v>
      </c>
      <c r="AN11" s="26">
        <v>6.5299999999999997E-2</v>
      </c>
      <c r="AO11" s="27">
        <v>0.20979999999999999</v>
      </c>
      <c r="AP11" s="28"/>
    </row>
    <row r="12" spans="1:45" ht="15.75" thickBot="1" x14ac:dyDescent="0.3">
      <c r="C12" s="41" t="s">
        <v>6</v>
      </c>
      <c r="D12" s="31">
        <f t="shared" ref="D12:U12" si="0">D4+D5+D6+D7+D8+D9+D10+D11</f>
        <v>99.965899999999991</v>
      </c>
      <c r="E12" s="31">
        <f t="shared" si="0"/>
        <v>100.24339999999999</v>
      </c>
      <c r="F12" s="31">
        <f t="shared" si="0"/>
        <v>99.415499999999994</v>
      </c>
      <c r="G12" s="31">
        <f t="shared" ref="G12:O12" si="1">G4+G5+G6+G7+G8+G9+G10+G11</f>
        <v>100.0946</v>
      </c>
      <c r="H12" s="31">
        <f t="shared" si="1"/>
        <v>99.961300000000008</v>
      </c>
      <c r="I12" s="31">
        <f t="shared" si="1"/>
        <v>100.2354</v>
      </c>
      <c r="J12" s="31">
        <f t="shared" si="1"/>
        <v>100.21239999999999</v>
      </c>
      <c r="K12" s="31">
        <f t="shared" si="1"/>
        <v>99.856700000000004</v>
      </c>
      <c r="L12" s="31">
        <f t="shared" si="1"/>
        <v>99.724599999999995</v>
      </c>
      <c r="M12" s="31">
        <f t="shared" si="1"/>
        <v>99.639199999999988</v>
      </c>
      <c r="N12" s="31">
        <f t="shared" si="1"/>
        <v>99.808000000000021</v>
      </c>
      <c r="O12" s="31">
        <f t="shared" si="1"/>
        <v>100.01260000000002</v>
      </c>
      <c r="P12" s="31">
        <f t="shared" si="0"/>
        <v>100.07329999999999</v>
      </c>
      <c r="Q12" s="31">
        <f t="shared" si="0"/>
        <v>101.10229999999999</v>
      </c>
      <c r="R12" s="31">
        <f t="shared" si="0"/>
        <v>99.718500000000006</v>
      </c>
      <c r="S12" s="31">
        <f t="shared" si="0"/>
        <v>99.935600000000008</v>
      </c>
      <c r="T12" s="31">
        <f t="shared" si="0"/>
        <v>100.43130000000001</v>
      </c>
      <c r="U12" s="31">
        <f t="shared" si="0"/>
        <v>99.714600000000004</v>
      </c>
      <c r="V12" s="31">
        <f t="shared" ref="V12:AP12" si="2">V4+V5+V6+V7+V8+V9+V10+V11</f>
        <v>99.799100000000024</v>
      </c>
      <c r="W12" s="31">
        <f t="shared" si="2"/>
        <v>99.881699999999981</v>
      </c>
      <c r="X12" s="31">
        <f t="shared" si="2"/>
        <v>100.28699999999999</v>
      </c>
      <c r="Y12" s="31">
        <f t="shared" si="2"/>
        <v>99.737800000000007</v>
      </c>
      <c r="Z12" s="31">
        <f t="shared" si="2"/>
        <v>100.04520000000001</v>
      </c>
      <c r="AA12" s="31">
        <f t="shared" si="2"/>
        <v>99.913499999999999</v>
      </c>
      <c r="AB12" s="31">
        <f t="shared" si="2"/>
        <v>99.802900000000008</v>
      </c>
      <c r="AC12" s="31">
        <f t="shared" si="2"/>
        <v>99.473200000000006</v>
      </c>
      <c r="AD12" s="31">
        <f t="shared" si="2"/>
        <v>99.74</v>
      </c>
      <c r="AE12" s="31">
        <f t="shared" si="2"/>
        <v>99.938700000000011</v>
      </c>
      <c r="AF12" s="31">
        <f t="shared" si="2"/>
        <v>100.43289999999999</v>
      </c>
      <c r="AG12" s="31">
        <f t="shared" si="2"/>
        <v>99.689799999999991</v>
      </c>
      <c r="AH12" s="31">
        <f t="shared" si="2"/>
        <v>99.911899999999974</v>
      </c>
      <c r="AI12" s="31">
        <f t="shared" si="2"/>
        <v>100.1978</v>
      </c>
      <c r="AJ12" s="31">
        <f t="shared" si="2"/>
        <v>99.953499999999991</v>
      </c>
      <c r="AK12" s="31">
        <f t="shared" si="2"/>
        <v>99.944500000000005</v>
      </c>
      <c r="AL12" s="31">
        <f t="shared" si="2"/>
        <v>99.982099999999988</v>
      </c>
      <c r="AM12" s="31">
        <f t="shared" si="2"/>
        <v>100.27810000000001</v>
      </c>
      <c r="AN12" s="31">
        <f t="shared" si="2"/>
        <v>99.766999999999996</v>
      </c>
      <c r="AO12" s="31">
        <f t="shared" si="2"/>
        <v>99.983100000000007</v>
      </c>
      <c r="AP12" s="32">
        <f t="shared" si="2"/>
        <v>0</v>
      </c>
    </row>
    <row r="13" spans="1:45" ht="15" customHeight="1" thickBot="1" x14ac:dyDescent="0.3">
      <c r="C13" s="40" t="s">
        <v>20</v>
      </c>
      <c r="D13" s="38">
        <f>D3-D12</f>
        <v>4.9700000000015621E-2</v>
      </c>
      <c r="E13" s="38">
        <f t="shared" ref="E13:AP13" si="3">E3-E12</f>
        <v>-0.20919999999999561</v>
      </c>
      <c r="F13" s="38">
        <f t="shared" si="3"/>
        <v>0.67480000000000473</v>
      </c>
      <c r="G13" s="38">
        <f>G3-G12</f>
        <v>-3.1999999999996476E-2</v>
      </c>
      <c r="H13" s="38">
        <f t="shared" si="3"/>
        <v>7.4699999999992883E-2</v>
      </c>
      <c r="I13" s="38">
        <f t="shared" si="3"/>
        <v>-0.21020000000000039</v>
      </c>
      <c r="J13" s="38">
        <f t="shared" si="3"/>
        <v>-0.18689999999999429</v>
      </c>
      <c r="K13" s="38">
        <f t="shared" si="3"/>
        <v>0.15290000000000248</v>
      </c>
      <c r="L13" s="38">
        <f t="shared" si="3"/>
        <v>0.36599999999999966</v>
      </c>
      <c r="M13" s="38">
        <f t="shared" si="3"/>
        <v>0.38220000000001164</v>
      </c>
      <c r="N13" s="38">
        <f t="shared" si="3"/>
        <v>0.23939999999997497</v>
      </c>
      <c r="O13" s="38">
        <f t="shared" si="3"/>
        <v>2.7599999999978309E-2</v>
      </c>
      <c r="P13" s="38">
        <f t="shared" si="3"/>
        <v>-5.0499999999985334E-2</v>
      </c>
      <c r="Q13" s="38">
        <f t="shared" si="3"/>
        <v>-1.0772999999999797</v>
      </c>
      <c r="R13" s="38">
        <f t="shared" si="3"/>
        <v>0.28269999999999129</v>
      </c>
      <c r="S13" s="38">
        <f t="shared" si="3"/>
        <v>8.6599999999990018E-2</v>
      </c>
      <c r="T13" s="38">
        <f t="shared" si="3"/>
        <v>-0.39220000000000255</v>
      </c>
      <c r="U13" s="38">
        <f t="shared" si="3"/>
        <v>0.31519999999999015</v>
      </c>
      <c r="V13" s="38">
        <f t="shared" si="3"/>
        <v>0.23729999999997631</v>
      </c>
      <c r="W13" s="38">
        <f t="shared" si="3"/>
        <v>0.17010000000001924</v>
      </c>
      <c r="X13" s="38">
        <f t="shared" si="3"/>
        <v>-0.23549999999998761</v>
      </c>
      <c r="Y13" s="38">
        <f t="shared" si="3"/>
        <v>0.28149999999999409</v>
      </c>
      <c r="Z13" s="38">
        <f t="shared" si="3"/>
        <v>-2.020000000000266E-2</v>
      </c>
      <c r="AA13" s="38">
        <f t="shared" si="3"/>
        <v>0.15409999999999968</v>
      </c>
      <c r="AB13" s="38">
        <f t="shared" si="3"/>
        <v>0.20229999999999393</v>
      </c>
      <c r="AC13" s="38">
        <f t="shared" si="3"/>
        <v>0.5712999999999937</v>
      </c>
      <c r="AD13" s="38">
        <f t="shared" si="3"/>
        <v>0.32080000000000553</v>
      </c>
      <c r="AE13" s="38">
        <f t="shared" si="3"/>
        <v>0.10269999999998447</v>
      </c>
      <c r="AF13" s="38">
        <f t="shared" si="3"/>
        <v>-0.40549999999998931</v>
      </c>
      <c r="AG13" s="38">
        <f t="shared" si="3"/>
        <v>0.36220000000001562</v>
      </c>
      <c r="AH13" s="38">
        <f t="shared" si="3"/>
        <v>9.22000000000196E-2</v>
      </c>
      <c r="AI13" s="38">
        <f t="shared" si="3"/>
        <v>-0.17329999999999757</v>
      </c>
      <c r="AJ13" s="38">
        <f t="shared" si="3"/>
        <v>0.10710000000000264</v>
      </c>
      <c r="AK13" s="38">
        <f t="shared" si="3"/>
        <v>0.10639999999999361</v>
      </c>
      <c r="AL13" s="38">
        <f t="shared" si="3"/>
        <v>3.8400000000009982E-2</v>
      </c>
      <c r="AM13" s="38">
        <f t="shared" si="3"/>
        <v>-0.2435000000000116</v>
      </c>
      <c r="AN13" s="38">
        <f t="shared" si="3"/>
        <v>0.24460000000000548</v>
      </c>
      <c r="AO13" s="38">
        <f t="shared" si="3"/>
        <v>5.3799999999995407E-2</v>
      </c>
      <c r="AP13" s="39">
        <f t="shared" si="3"/>
        <v>0</v>
      </c>
      <c r="AQ13" s="7">
        <f>38+38+36+36+36</f>
        <v>184</v>
      </c>
    </row>
    <row r="14" spans="1:45" x14ac:dyDescent="0.25">
      <c r="B14" s="24"/>
      <c r="C14" s="23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</row>
  </sheetData>
  <mergeCells count="16">
    <mergeCell ref="AN1:AP1"/>
    <mergeCell ref="V1:X1"/>
    <mergeCell ref="Y1:AA1"/>
    <mergeCell ref="AB1:AD1"/>
    <mergeCell ref="AE1:AG1"/>
    <mergeCell ref="AH1:AJ1"/>
    <mergeCell ref="AK1:AM1"/>
    <mergeCell ref="S1:U1"/>
    <mergeCell ref="B9:B11"/>
    <mergeCell ref="B7:B8"/>
    <mergeCell ref="B2:B3"/>
    <mergeCell ref="D1:F1"/>
    <mergeCell ref="G1:I1"/>
    <mergeCell ref="J1:L1"/>
    <mergeCell ref="M1:O1"/>
    <mergeCell ref="P1:R1"/>
  </mergeCells>
  <pageMargins left="0.7" right="0.7" top="0.75" bottom="0.75" header="0.3" footer="0.3"/>
  <pageSetup paperSize="9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8"/>
  <sheetViews>
    <sheetView topLeftCell="H1" workbookViewId="0">
      <selection activeCell="K18" sqref="K18"/>
    </sheetView>
  </sheetViews>
  <sheetFormatPr baseColWidth="10" defaultRowHeight="15" x14ac:dyDescent="0.25"/>
  <sheetData>
    <row r="3" spans="2:12" ht="15.75" thickBot="1" x14ac:dyDescent="0.3"/>
    <row r="4" spans="2:12" ht="30" x14ac:dyDescent="0.25">
      <c r="B4" s="61" t="s">
        <v>22</v>
      </c>
      <c r="C4">
        <v>4.6962846153846147</v>
      </c>
      <c r="D4">
        <f>+C4</f>
        <v>4.6962846153846147</v>
      </c>
      <c r="E4">
        <v>3.7351153846153844</v>
      </c>
      <c r="F4">
        <f>+E4</f>
        <v>3.7351153846153844</v>
      </c>
      <c r="G4">
        <v>4.4934615384615375</v>
      </c>
      <c r="H4">
        <f>+G4</f>
        <v>4.4934615384615375</v>
      </c>
      <c r="I4">
        <v>7.7273923076923081</v>
      </c>
      <c r="J4">
        <f>+I4</f>
        <v>7.7273923076923081</v>
      </c>
      <c r="K4">
        <v>6.1852461538461547</v>
      </c>
      <c r="L4">
        <f>+K4</f>
        <v>6.1852461538461547</v>
      </c>
    </row>
    <row r="5" spans="2:12" ht="30" x14ac:dyDescent="0.25">
      <c r="B5" s="71" t="s">
        <v>27</v>
      </c>
      <c r="C5">
        <v>40.120969230769226</v>
      </c>
      <c r="D5">
        <f>+C5</f>
        <v>40.120969230769226</v>
      </c>
      <c r="E5">
        <v>38.834992307692318</v>
      </c>
      <c r="F5">
        <f>+E5</f>
        <v>38.834992307692318</v>
      </c>
      <c r="G5">
        <v>39.546546153846151</v>
      </c>
      <c r="H5">
        <f>+G5</f>
        <v>39.546546153846151</v>
      </c>
      <c r="I5">
        <v>37.432707692307694</v>
      </c>
      <c r="J5">
        <f>+I5</f>
        <v>37.432707692307694</v>
      </c>
      <c r="K5">
        <v>37.725923076923081</v>
      </c>
      <c r="L5">
        <f>+K5</f>
        <v>37.725923076923081</v>
      </c>
    </row>
    <row r="6" spans="2:12" ht="30" x14ac:dyDescent="0.25">
      <c r="B6" s="71" t="s">
        <v>23</v>
      </c>
      <c r="C6">
        <v>48.964684615384613</v>
      </c>
      <c r="D6">
        <f>+C6</f>
        <v>48.964684615384613</v>
      </c>
      <c r="E6">
        <v>48.927507692307692</v>
      </c>
      <c r="F6">
        <f>+E6</f>
        <v>48.927507692307692</v>
      </c>
      <c r="G6">
        <v>47.717838461538463</v>
      </c>
      <c r="H6">
        <f>+G6</f>
        <v>47.717838461538463</v>
      </c>
      <c r="I6">
        <v>42.12102307692308</v>
      </c>
      <c r="J6">
        <f>+I6</f>
        <v>42.12102307692308</v>
      </c>
      <c r="K6">
        <v>44.090184615384615</v>
      </c>
      <c r="L6">
        <f>+K6</f>
        <v>44.090184615384615</v>
      </c>
    </row>
    <row r="7" spans="2:12" x14ac:dyDescent="0.25">
      <c r="B7" s="163" t="s">
        <v>28</v>
      </c>
      <c r="C7">
        <v>4.9496846153846139</v>
      </c>
      <c r="D7">
        <f>AVERAGE(C7:C8)</f>
        <v>3.0889153846153841</v>
      </c>
      <c r="E7">
        <v>6.2153076923076913</v>
      </c>
      <c r="F7">
        <f>AVERAGE(E7:E8)</f>
        <v>4.0760461538461534</v>
      </c>
      <c r="G7">
        <v>6.104107692307692</v>
      </c>
      <c r="H7">
        <f>AVERAGE(G7:G8)</f>
        <v>3.8659269230769229</v>
      </c>
      <c r="I7">
        <v>7.9993153846153842</v>
      </c>
      <c r="J7">
        <f>AVERAGE(I7:I8)</f>
        <v>6.0941423076923069</v>
      </c>
      <c r="K7">
        <v>7.5701307692307678</v>
      </c>
      <c r="L7">
        <f>AVERAGE(K7:K8)</f>
        <v>5.7231884615384612</v>
      </c>
    </row>
    <row r="8" spans="2:12" x14ac:dyDescent="0.25">
      <c r="B8" s="163"/>
      <c r="C8">
        <v>1.2281461538461538</v>
      </c>
      <c r="E8">
        <v>1.9367846153846151</v>
      </c>
      <c r="G8">
        <v>1.6277461538461537</v>
      </c>
      <c r="I8">
        <v>4.1889692307692306</v>
      </c>
      <c r="K8">
        <v>3.8762461538461546</v>
      </c>
    </row>
    <row r="9" spans="2:12" x14ac:dyDescent="0.25">
      <c r="B9" s="163" t="s">
        <v>29</v>
      </c>
      <c r="C9">
        <v>7.7153846153846156E-2</v>
      </c>
      <c r="D9">
        <f>AVERAGE(C9:C11)</f>
        <v>4.9282051282051285E-2</v>
      </c>
      <c r="E9">
        <v>0.21963076923076927</v>
      </c>
      <c r="F9">
        <f>AVERAGE(E9:E11)</f>
        <v>0.13866666666666669</v>
      </c>
      <c r="G9">
        <v>0.17846153846153845</v>
      </c>
      <c r="H9">
        <f>AVERAGE(G9:G11)</f>
        <v>0.14678974358974359</v>
      </c>
      <c r="I9">
        <v>0.37161538461538451</v>
      </c>
      <c r="J9">
        <f>AVERAGE(I9:I11)</f>
        <v>0.13700256410256409</v>
      </c>
      <c r="K9">
        <v>0.36816923076923069</v>
      </c>
      <c r="L9">
        <f>AVERAGE(K9:K11)</f>
        <v>0.13836153846153845</v>
      </c>
    </row>
    <row r="10" spans="2:12" x14ac:dyDescent="0.25">
      <c r="B10" s="163"/>
      <c r="C10">
        <v>2.2884615384615385E-2</v>
      </c>
      <c r="E10">
        <v>8.2523076923076921E-2</v>
      </c>
      <c r="G10">
        <v>0.1232076923076923</v>
      </c>
      <c r="I10">
        <v>1.4830769230769232E-2</v>
      </c>
      <c r="K10">
        <v>1.8292307692307691E-2</v>
      </c>
    </row>
    <row r="11" spans="2:12" ht="15.75" thickBot="1" x14ac:dyDescent="0.3">
      <c r="B11" s="164"/>
      <c r="C11">
        <v>4.7807692307692301E-2</v>
      </c>
      <c r="E11">
        <v>0.11384615384615385</v>
      </c>
      <c r="G11">
        <v>0.13869999999999999</v>
      </c>
      <c r="I11">
        <v>2.4561538461538465E-2</v>
      </c>
      <c r="K11">
        <v>2.8623076923076925E-2</v>
      </c>
    </row>
    <row r="13" spans="2:12" x14ac:dyDescent="0.25">
      <c r="C13" s="91" t="s">
        <v>47</v>
      </c>
      <c r="D13" s="95">
        <v>43643</v>
      </c>
      <c r="E13" s="95">
        <v>43651</v>
      </c>
      <c r="F13" s="95">
        <v>43657</v>
      </c>
      <c r="G13" s="95">
        <v>43664</v>
      </c>
      <c r="H13" s="95">
        <v>43671</v>
      </c>
    </row>
    <row r="14" spans="2:12" ht="30" x14ac:dyDescent="0.25">
      <c r="C14" s="71" t="s">
        <v>22</v>
      </c>
      <c r="D14" s="91">
        <v>4.6962846153846147</v>
      </c>
      <c r="E14" s="91">
        <v>3.7351153846153844</v>
      </c>
      <c r="F14" s="91">
        <v>4.4934615384615375</v>
      </c>
      <c r="G14" s="91">
        <v>7.7273923076923081</v>
      </c>
      <c r="H14" s="91">
        <v>6.1852461538461547</v>
      </c>
    </row>
    <row r="15" spans="2:12" ht="30" x14ac:dyDescent="0.25">
      <c r="C15" s="71" t="s">
        <v>27</v>
      </c>
      <c r="D15" s="91">
        <v>40.120969230769226</v>
      </c>
      <c r="E15" s="91">
        <v>38.834992307692318</v>
      </c>
      <c r="F15" s="91">
        <v>39.546546153846151</v>
      </c>
      <c r="G15" s="91">
        <v>37.432707692307694</v>
      </c>
      <c r="H15" s="91">
        <v>37.725923076923081</v>
      </c>
    </row>
    <row r="16" spans="2:12" ht="30" x14ac:dyDescent="0.25">
      <c r="C16" s="71" t="s">
        <v>23</v>
      </c>
      <c r="D16" s="91">
        <v>48.964684615384613</v>
      </c>
      <c r="E16" s="91">
        <v>48.927507692307692</v>
      </c>
      <c r="F16" s="91">
        <v>47.717838461538463</v>
      </c>
      <c r="G16" s="91">
        <v>42.12102307692308</v>
      </c>
      <c r="H16" s="91">
        <v>44.090184615384615</v>
      </c>
    </row>
    <row r="17" spans="3:8" x14ac:dyDescent="0.25">
      <c r="C17" s="91" t="s">
        <v>28</v>
      </c>
      <c r="D17" s="91">
        <v>3.0889153846153841</v>
      </c>
      <c r="E17" s="91">
        <v>4.0760461538461534</v>
      </c>
      <c r="F17" s="91">
        <v>3.8659269230769229</v>
      </c>
      <c r="G17" s="91">
        <v>6.0941423076923069</v>
      </c>
      <c r="H17" s="91">
        <v>5.7231884615384612</v>
      </c>
    </row>
    <row r="18" spans="3:8" ht="30" x14ac:dyDescent="0.25">
      <c r="C18" s="71" t="s">
        <v>29</v>
      </c>
      <c r="D18">
        <v>4.9282051282051285E-2</v>
      </c>
      <c r="E18" s="91">
        <v>0.13866666666666669</v>
      </c>
      <c r="F18">
        <v>0.14678974358974359</v>
      </c>
      <c r="G18" s="91">
        <v>0.13700256410256409</v>
      </c>
      <c r="H18" s="91">
        <v>0.13836153846153845</v>
      </c>
    </row>
  </sheetData>
  <mergeCells count="2">
    <mergeCell ref="B7:B8"/>
    <mergeCell ref="B9:B11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8"/>
  <sheetViews>
    <sheetView workbookViewId="0">
      <selection activeCell="N6" sqref="N6"/>
    </sheetView>
  </sheetViews>
  <sheetFormatPr baseColWidth="10" defaultRowHeight="15" x14ac:dyDescent="0.25"/>
  <sheetData>
    <row r="3" spans="2:12" ht="15.75" thickBot="1" x14ac:dyDescent="0.3"/>
    <row r="4" spans="2:12" ht="30" x14ac:dyDescent="0.25">
      <c r="B4" s="61" t="s">
        <v>22</v>
      </c>
      <c r="C4" s="88">
        <v>8.7420799999999996</v>
      </c>
      <c r="D4">
        <f>+C4</f>
        <v>8.7420799999999996</v>
      </c>
      <c r="E4">
        <v>14.787389999999998</v>
      </c>
      <c r="F4">
        <f>+E4</f>
        <v>14.787389999999998</v>
      </c>
      <c r="G4">
        <v>10.018289999999999</v>
      </c>
      <c r="H4">
        <f>+G4</f>
        <v>10.018289999999999</v>
      </c>
      <c r="I4">
        <v>9.3643799999999988</v>
      </c>
      <c r="J4">
        <f>+I4</f>
        <v>9.3643799999999988</v>
      </c>
      <c r="K4">
        <v>13.031889999999999</v>
      </c>
      <c r="L4">
        <f>+K4</f>
        <v>13.031889999999999</v>
      </c>
    </row>
    <row r="5" spans="2:12" ht="30" x14ac:dyDescent="0.25">
      <c r="B5" s="71" t="s">
        <v>27</v>
      </c>
      <c r="C5" s="89">
        <v>38.104389999999995</v>
      </c>
      <c r="D5">
        <f>+C5</f>
        <v>38.104389999999995</v>
      </c>
      <c r="E5">
        <v>41.001640000000002</v>
      </c>
      <c r="F5">
        <f>+E5</f>
        <v>41.001640000000002</v>
      </c>
      <c r="G5">
        <v>37.407560000000004</v>
      </c>
      <c r="H5">
        <f>+G5</f>
        <v>37.407560000000004</v>
      </c>
      <c r="I5">
        <v>35.467620000000004</v>
      </c>
      <c r="J5">
        <f>+I5</f>
        <v>35.467620000000004</v>
      </c>
      <c r="K5">
        <v>39.495680000000007</v>
      </c>
      <c r="L5">
        <f>+K5</f>
        <v>39.495680000000007</v>
      </c>
    </row>
    <row r="6" spans="2:12" ht="30" x14ac:dyDescent="0.25">
      <c r="B6" s="71" t="s">
        <v>23</v>
      </c>
      <c r="C6" s="89">
        <v>46.435300000000005</v>
      </c>
      <c r="D6">
        <f>+C6</f>
        <v>46.435300000000005</v>
      </c>
      <c r="E6">
        <v>38.981180000000002</v>
      </c>
      <c r="F6">
        <f>+E6</f>
        <v>38.981180000000002</v>
      </c>
      <c r="G6">
        <v>43.117260000000002</v>
      </c>
      <c r="H6">
        <f>+G6</f>
        <v>43.117260000000002</v>
      </c>
      <c r="I6">
        <v>45.821399999999997</v>
      </c>
      <c r="J6">
        <f>+I6</f>
        <v>45.821399999999997</v>
      </c>
      <c r="K6">
        <v>41.012860000000003</v>
      </c>
      <c r="L6">
        <f>+K6</f>
        <v>41.012860000000003</v>
      </c>
    </row>
    <row r="7" spans="2:12" x14ac:dyDescent="0.25">
      <c r="B7" s="163" t="s">
        <v>28</v>
      </c>
      <c r="C7" s="89">
        <v>5.0629800000000005</v>
      </c>
      <c r="D7">
        <f>AVERAGE(C7:C8)</f>
        <v>3.2056100000000001</v>
      </c>
      <c r="E7">
        <v>3.9368700000000003</v>
      </c>
      <c r="F7">
        <f>AVERAGE(E7:E8)</f>
        <v>2.4708800000000002</v>
      </c>
      <c r="G7">
        <v>7.0365399999999996</v>
      </c>
      <c r="H7">
        <f>AVERAGE(G7:G8)</f>
        <v>4.5741849999999999</v>
      </c>
      <c r="I7">
        <v>6.7299699999999998</v>
      </c>
      <c r="J7">
        <f>AVERAGE(I7:I8)</f>
        <v>4.4090150000000001</v>
      </c>
      <c r="K7">
        <v>4.7988</v>
      </c>
      <c r="L7">
        <f>AVERAGE(K7:K8)</f>
        <v>3.0653899999999998</v>
      </c>
    </row>
    <row r="8" spans="2:12" x14ac:dyDescent="0.25">
      <c r="B8" s="163"/>
      <c r="C8" s="89">
        <v>1.3482400000000001</v>
      </c>
      <c r="E8">
        <v>1.0048900000000001</v>
      </c>
      <c r="G8">
        <v>2.1118300000000003</v>
      </c>
      <c r="I8">
        <v>2.08806</v>
      </c>
      <c r="K8">
        <v>1.3319799999999999</v>
      </c>
    </row>
    <row r="9" spans="2:12" x14ac:dyDescent="0.25">
      <c r="B9" s="163" t="s">
        <v>29</v>
      </c>
      <c r="C9" s="89">
        <v>0.10643</v>
      </c>
      <c r="D9">
        <f>AVERAGE(C9:C11)</f>
        <v>5.8386666666666663E-2</v>
      </c>
      <c r="E9">
        <v>4.9039999999999993E-2</v>
      </c>
      <c r="F9">
        <f>AVERAGE(E9:E11)</f>
        <v>3.6589999999999998E-2</v>
      </c>
      <c r="G9">
        <v>0.19207999999999997</v>
      </c>
      <c r="H9">
        <f>AVERAGE(G9:G11)</f>
        <v>8.205999999999998E-2</v>
      </c>
      <c r="I9">
        <v>0.18823999999999999</v>
      </c>
      <c r="J9">
        <f>AVERAGE(I9:I11)</f>
        <v>9.9503333333333319E-2</v>
      </c>
      <c r="K9">
        <v>0.11080999999999999</v>
      </c>
      <c r="L9">
        <f>AVERAGE(K9:K11)</f>
        <v>6.2913999999999998E-2</v>
      </c>
    </row>
    <row r="10" spans="2:12" x14ac:dyDescent="0.25">
      <c r="B10" s="163"/>
      <c r="C10" s="89">
        <v>2.6939999999999999E-2</v>
      </c>
      <c r="D10" s="93"/>
      <c r="E10">
        <v>2.7720000000000002E-2</v>
      </c>
      <c r="G10">
        <v>2.6629999999999997E-2</v>
      </c>
      <c r="I10">
        <v>4.1200000000000001E-2</v>
      </c>
      <c r="K10">
        <v>3.0101999999999997E-2</v>
      </c>
    </row>
    <row r="11" spans="2:12" ht="15.75" thickBot="1" x14ac:dyDescent="0.3">
      <c r="B11" s="164"/>
      <c r="C11" s="90">
        <v>4.1790000000000001E-2</v>
      </c>
      <c r="D11" s="93"/>
      <c r="E11">
        <v>3.3009999999999998E-2</v>
      </c>
      <c r="G11">
        <v>2.7470000000000001E-2</v>
      </c>
      <c r="I11">
        <v>6.9069999999999993E-2</v>
      </c>
      <c r="K11">
        <v>4.7830000000000004E-2</v>
      </c>
    </row>
    <row r="13" spans="2:12" x14ac:dyDescent="0.25">
      <c r="C13" s="91" t="s">
        <v>47</v>
      </c>
      <c r="D13" s="95">
        <v>43643</v>
      </c>
      <c r="E13" s="95">
        <v>43651</v>
      </c>
      <c r="F13" s="95">
        <v>43657</v>
      </c>
      <c r="G13" s="95">
        <v>43664</v>
      </c>
      <c r="H13" s="95">
        <v>43671</v>
      </c>
    </row>
    <row r="14" spans="2:12" ht="30" x14ac:dyDescent="0.25">
      <c r="C14" s="71" t="s">
        <v>22</v>
      </c>
      <c r="D14" s="91">
        <f>D4</f>
        <v>8.7420799999999996</v>
      </c>
      <c r="E14" s="91">
        <f>F4</f>
        <v>14.787389999999998</v>
      </c>
      <c r="F14" s="91">
        <f>H4</f>
        <v>10.018289999999999</v>
      </c>
      <c r="G14" s="91">
        <f>J4</f>
        <v>9.3643799999999988</v>
      </c>
      <c r="H14" s="91">
        <f>L4</f>
        <v>13.031889999999999</v>
      </c>
    </row>
    <row r="15" spans="2:12" ht="30" x14ac:dyDescent="0.25">
      <c r="C15" s="71" t="s">
        <v>27</v>
      </c>
      <c r="D15" s="91">
        <f>D5</f>
        <v>38.104389999999995</v>
      </c>
      <c r="E15" s="91">
        <f>F5</f>
        <v>41.001640000000002</v>
      </c>
      <c r="F15" s="91">
        <f>H5</f>
        <v>37.407560000000004</v>
      </c>
      <c r="G15" s="91">
        <f>J5</f>
        <v>35.467620000000004</v>
      </c>
      <c r="H15" s="91">
        <f>L5</f>
        <v>39.495680000000007</v>
      </c>
    </row>
    <row r="16" spans="2:12" ht="30" x14ac:dyDescent="0.25">
      <c r="C16" s="71" t="s">
        <v>23</v>
      </c>
      <c r="D16" s="91">
        <f>D6</f>
        <v>46.435300000000005</v>
      </c>
      <c r="E16" s="91">
        <f>F6</f>
        <v>38.981180000000002</v>
      </c>
      <c r="F16" s="91">
        <f>H6</f>
        <v>43.117260000000002</v>
      </c>
      <c r="G16" s="91">
        <f>J6</f>
        <v>45.821399999999997</v>
      </c>
      <c r="H16" s="91">
        <f>L6</f>
        <v>41.012860000000003</v>
      </c>
    </row>
    <row r="17" spans="3:8" x14ac:dyDescent="0.25">
      <c r="C17" s="91" t="s">
        <v>28</v>
      </c>
      <c r="D17" s="91">
        <f>D7</f>
        <v>3.2056100000000001</v>
      </c>
      <c r="E17" s="91">
        <f>F7</f>
        <v>2.4708800000000002</v>
      </c>
      <c r="F17" s="91">
        <f>H7</f>
        <v>4.5741849999999999</v>
      </c>
      <c r="G17" s="91">
        <f>J7</f>
        <v>4.4090150000000001</v>
      </c>
      <c r="H17" s="91">
        <f>L7</f>
        <v>3.0653899999999998</v>
      </c>
    </row>
    <row r="18" spans="3:8" ht="30" x14ac:dyDescent="0.25">
      <c r="C18" s="71" t="s">
        <v>29</v>
      </c>
      <c r="D18" s="91">
        <f>D9</f>
        <v>5.8386666666666663E-2</v>
      </c>
      <c r="E18" s="91">
        <f>F9</f>
        <v>3.6589999999999998E-2</v>
      </c>
      <c r="F18" s="91">
        <f>H9</f>
        <v>8.205999999999998E-2</v>
      </c>
      <c r="G18" s="91">
        <f>J9</f>
        <v>9.9503333333333319E-2</v>
      </c>
      <c r="H18" s="91">
        <f>L9</f>
        <v>6.2913999999999998E-2</v>
      </c>
    </row>
  </sheetData>
  <mergeCells count="2">
    <mergeCell ref="B7:B8"/>
    <mergeCell ref="B9:B1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7" sqref="K27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"/>
  <sheetViews>
    <sheetView topLeftCell="AB1" workbookViewId="0">
      <selection activeCell="B4" sqref="B4:AO11"/>
    </sheetView>
  </sheetViews>
  <sheetFormatPr baseColWidth="10" defaultRowHeight="15" x14ac:dyDescent="0.25"/>
  <cols>
    <col min="1" max="1" width="21.42578125" style="7" customWidth="1"/>
    <col min="2" max="2" width="11.42578125" style="1"/>
    <col min="3" max="3" width="12.5703125" style="7" bestFit="1" customWidth="1"/>
    <col min="4" max="43" width="11.42578125" style="7"/>
    <col min="44" max="44" width="16.85546875" style="7" customWidth="1"/>
    <col min="45" max="16384" width="11.42578125" style="7"/>
  </cols>
  <sheetData>
    <row r="1" spans="1:44" s="1" customFormat="1" ht="15.75" thickBot="1" x14ac:dyDescent="0.3">
      <c r="B1" s="2" t="s">
        <v>21</v>
      </c>
      <c r="C1" s="150" t="s">
        <v>5</v>
      </c>
      <c r="D1" s="151"/>
      <c r="E1" s="152"/>
      <c r="F1" s="150" t="s">
        <v>9</v>
      </c>
      <c r="G1" s="151"/>
      <c r="H1" s="152"/>
      <c r="I1" s="150" t="s">
        <v>10</v>
      </c>
      <c r="J1" s="151"/>
      <c r="K1" s="152"/>
      <c r="L1" s="150" t="s">
        <v>7</v>
      </c>
      <c r="M1" s="151"/>
      <c r="N1" s="152"/>
      <c r="O1" s="150" t="s">
        <v>11</v>
      </c>
      <c r="P1" s="151"/>
      <c r="Q1" s="152"/>
      <c r="R1" s="150" t="s">
        <v>12</v>
      </c>
      <c r="S1" s="151"/>
      <c r="T1" s="152"/>
      <c r="U1" s="150" t="s">
        <v>13</v>
      </c>
      <c r="V1" s="151"/>
      <c r="W1" s="152"/>
      <c r="X1" s="150" t="s">
        <v>14</v>
      </c>
      <c r="Y1" s="151"/>
      <c r="Z1" s="152"/>
      <c r="AA1" s="150" t="s">
        <v>15</v>
      </c>
      <c r="AB1" s="151"/>
      <c r="AC1" s="152"/>
      <c r="AD1" s="150" t="s">
        <v>16</v>
      </c>
      <c r="AE1" s="151"/>
      <c r="AF1" s="152"/>
      <c r="AG1" s="150" t="s">
        <v>17</v>
      </c>
      <c r="AH1" s="151"/>
      <c r="AI1" s="152"/>
      <c r="AJ1" s="150" t="s">
        <v>18</v>
      </c>
      <c r="AK1" s="151"/>
      <c r="AL1" s="152"/>
      <c r="AM1" s="150" t="s">
        <v>19</v>
      </c>
      <c r="AN1" s="151"/>
      <c r="AO1" s="152"/>
    </row>
    <row r="2" spans="1:44" s="1" customFormat="1" ht="15.75" customHeight="1" thickBot="1" x14ac:dyDescent="0.3">
      <c r="A2" s="156" t="s">
        <v>24</v>
      </c>
      <c r="B2" s="3" t="s">
        <v>4</v>
      </c>
      <c r="C2" s="4" t="s">
        <v>1</v>
      </c>
      <c r="D2" s="5" t="s">
        <v>2</v>
      </c>
      <c r="E2" s="6" t="s">
        <v>3</v>
      </c>
      <c r="F2" s="4" t="s">
        <v>1</v>
      </c>
      <c r="G2" s="5" t="s">
        <v>2</v>
      </c>
      <c r="H2" s="6" t="s">
        <v>3</v>
      </c>
      <c r="I2" s="4" t="s">
        <v>1</v>
      </c>
      <c r="J2" s="5" t="s">
        <v>2</v>
      </c>
      <c r="K2" s="6" t="s">
        <v>3</v>
      </c>
      <c r="L2" s="4" t="s">
        <v>1</v>
      </c>
      <c r="M2" s="5" t="s">
        <v>2</v>
      </c>
      <c r="N2" s="6" t="s">
        <v>3</v>
      </c>
      <c r="O2" s="4" t="s">
        <v>1</v>
      </c>
      <c r="P2" s="5" t="s">
        <v>2</v>
      </c>
      <c r="Q2" s="6" t="s">
        <v>3</v>
      </c>
      <c r="R2" s="4" t="s">
        <v>1</v>
      </c>
      <c r="S2" s="5" t="s">
        <v>2</v>
      </c>
      <c r="T2" s="6" t="s">
        <v>3</v>
      </c>
      <c r="U2" s="4" t="s">
        <v>1</v>
      </c>
      <c r="V2" s="5" t="s">
        <v>2</v>
      </c>
      <c r="W2" s="6" t="s">
        <v>3</v>
      </c>
      <c r="X2" s="4" t="s">
        <v>1</v>
      </c>
      <c r="Y2" s="5" t="s">
        <v>2</v>
      </c>
      <c r="Z2" s="6" t="s">
        <v>3</v>
      </c>
      <c r="AA2" s="4" t="s">
        <v>1</v>
      </c>
      <c r="AB2" s="5" t="s">
        <v>2</v>
      </c>
      <c r="AC2" s="6" t="s">
        <v>3</v>
      </c>
      <c r="AD2" s="4" t="s">
        <v>1</v>
      </c>
      <c r="AE2" s="5" t="s">
        <v>2</v>
      </c>
      <c r="AF2" s="6" t="s">
        <v>3</v>
      </c>
      <c r="AG2" s="4" t="s">
        <v>1</v>
      </c>
      <c r="AH2" s="5" t="s">
        <v>2</v>
      </c>
      <c r="AI2" s="6" t="s">
        <v>3</v>
      </c>
      <c r="AJ2" s="4" t="s">
        <v>1</v>
      </c>
      <c r="AK2" s="5" t="s">
        <v>2</v>
      </c>
      <c r="AL2" s="6" t="s">
        <v>3</v>
      </c>
      <c r="AM2" s="4" t="s">
        <v>1</v>
      </c>
      <c r="AN2" s="5" t="s">
        <v>2</v>
      </c>
      <c r="AO2" s="6" t="s">
        <v>3</v>
      </c>
    </row>
    <row r="3" spans="1:44" ht="15.75" thickBot="1" x14ac:dyDescent="0.3">
      <c r="A3" s="157"/>
      <c r="B3" s="8" t="s">
        <v>8</v>
      </c>
      <c r="C3" s="9">
        <v>100.0596</v>
      </c>
      <c r="D3" s="10">
        <v>100.0384</v>
      </c>
      <c r="E3" s="11">
        <v>100.0245</v>
      </c>
      <c r="F3" s="9">
        <v>100.02249999999999</v>
      </c>
      <c r="G3" s="10">
        <v>100.01090000000001</v>
      </c>
      <c r="H3" s="11">
        <v>100.0254</v>
      </c>
      <c r="I3" s="9">
        <v>100.006</v>
      </c>
      <c r="J3" s="10">
        <v>100.02379999999999</v>
      </c>
      <c r="K3" s="11">
        <v>100.0004</v>
      </c>
      <c r="L3" s="9">
        <v>100.0245</v>
      </c>
      <c r="M3" s="10">
        <v>100.0279</v>
      </c>
      <c r="N3" s="11">
        <v>100.02460000000001</v>
      </c>
      <c r="O3" s="9">
        <v>100.02719999999999</v>
      </c>
      <c r="P3" s="10">
        <v>100.0121</v>
      </c>
      <c r="Q3" s="11">
        <v>100.04259999999999</v>
      </c>
      <c r="R3" s="9">
        <v>100.0314</v>
      </c>
      <c r="S3" s="10">
        <v>100.01519999999999</v>
      </c>
      <c r="T3" s="11">
        <v>100.0082</v>
      </c>
      <c r="U3" s="9">
        <v>100.02419999999999</v>
      </c>
      <c r="V3" s="11">
        <v>100.0304</v>
      </c>
      <c r="W3" s="11">
        <v>100.0098</v>
      </c>
      <c r="X3" s="9">
        <v>100.0271</v>
      </c>
      <c r="Y3" s="10">
        <v>100.00020000000001</v>
      </c>
      <c r="Z3" s="11">
        <v>100.03530000000001</v>
      </c>
      <c r="AA3" s="9">
        <v>100.0339</v>
      </c>
      <c r="AB3" s="10">
        <v>100.001</v>
      </c>
      <c r="AC3" s="11">
        <v>100.0475</v>
      </c>
      <c r="AD3" s="9">
        <v>100.0264</v>
      </c>
      <c r="AE3" s="10">
        <v>100.01649999999999</v>
      </c>
      <c r="AF3" s="11">
        <v>100.0232</v>
      </c>
      <c r="AG3" s="9">
        <v>100.004</v>
      </c>
      <c r="AH3" s="10">
        <v>100.01819999999999</v>
      </c>
      <c r="AI3" s="11">
        <v>100.027</v>
      </c>
      <c r="AJ3" s="9">
        <v>100.0407</v>
      </c>
      <c r="AK3" s="10">
        <v>100.01730000000001</v>
      </c>
      <c r="AL3" s="11">
        <v>100.0403</v>
      </c>
      <c r="AM3" s="9">
        <v>100.02160000000001</v>
      </c>
      <c r="AN3" s="10">
        <v>100.0245</v>
      </c>
      <c r="AO3" s="11"/>
    </row>
    <row r="4" spans="1:44" ht="15.75" thickBot="1" x14ac:dyDescent="0.3">
      <c r="A4" s="29" t="s">
        <v>22</v>
      </c>
      <c r="B4" s="58" t="s">
        <v>35</v>
      </c>
      <c r="C4" s="33">
        <v>3.7949000000000002</v>
      </c>
      <c r="D4" s="34">
        <v>0.27800000000000002</v>
      </c>
      <c r="E4" s="35">
        <v>6.6178999999999997</v>
      </c>
      <c r="F4" s="33">
        <v>7.7106000000000003</v>
      </c>
      <c r="G4" s="34">
        <v>0.95799999999999996</v>
      </c>
      <c r="H4" s="35">
        <v>12.8019</v>
      </c>
      <c r="I4" s="33">
        <v>1.3189</v>
      </c>
      <c r="J4" s="34">
        <v>0.57020000000000004</v>
      </c>
      <c r="K4" s="35">
        <v>2.3797999999999999</v>
      </c>
      <c r="L4" s="33">
        <v>9.5146999999999995</v>
      </c>
      <c r="M4" s="34">
        <v>0.90029999999999999</v>
      </c>
      <c r="N4" s="35">
        <v>6.5022000000000002</v>
      </c>
      <c r="O4" s="33">
        <v>8.5129000000000001</v>
      </c>
      <c r="P4" s="34">
        <v>1.0192000000000001</v>
      </c>
      <c r="Q4" s="35">
        <v>16.2927</v>
      </c>
      <c r="R4" s="33">
        <v>8.7232000000000003</v>
      </c>
      <c r="S4" s="34">
        <v>2.2919</v>
      </c>
      <c r="T4" s="35">
        <v>1.8742000000000001</v>
      </c>
      <c r="U4" s="33">
        <v>7.8380000000000001</v>
      </c>
      <c r="V4" s="35">
        <v>6.6441999999999997</v>
      </c>
      <c r="W4" s="35">
        <v>5.4076000000000004</v>
      </c>
      <c r="X4" s="33">
        <v>0.9748</v>
      </c>
      <c r="Y4" s="34">
        <v>2.4514999999999998</v>
      </c>
      <c r="Z4" s="35">
        <v>7.2866999999999997</v>
      </c>
      <c r="AA4" s="33">
        <v>11.8347</v>
      </c>
      <c r="AB4" s="34">
        <v>7.7511999999999999</v>
      </c>
      <c r="AC4" s="35">
        <v>25.9664</v>
      </c>
      <c r="AD4" s="33">
        <v>1.2498</v>
      </c>
      <c r="AE4" s="34">
        <v>8.4164999999999992</v>
      </c>
      <c r="AF4" s="35">
        <v>8.7772000000000006</v>
      </c>
      <c r="AG4" s="33">
        <v>5.9242999999999997</v>
      </c>
      <c r="AH4" s="34">
        <v>0.49490000000000001</v>
      </c>
      <c r="AI4" s="35">
        <v>34.5505</v>
      </c>
      <c r="AJ4" s="33">
        <v>10.264900000000001</v>
      </c>
      <c r="AK4" s="34">
        <v>9.7882999999999996</v>
      </c>
      <c r="AL4" s="35">
        <v>26.698599999999999</v>
      </c>
      <c r="AM4" s="33">
        <v>4.5484</v>
      </c>
      <c r="AN4" s="34">
        <v>6.9923000000000002</v>
      </c>
      <c r="AO4" s="35"/>
    </row>
    <row r="5" spans="1:44" ht="15.75" thickBot="1" x14ac:dyDescent="0.3">
      <c r="A5" s="25" t="s">
        <v>27</v>
      </c>
      <c r="B5" s="58" t="s">
        <v>36</v>
      </c>
      <c r="C5" s="30">
        <v>29.251799999999999</v>
      </c>
      <c r="D5" s="31">
        <v>11.3344</v>
      </c>
      <c r="E5" s="32">
        <v>20.8871</v>
      </c>
      <c r="F5" s="30">
        <v>50.641300000000001</v>
      </c>
      <c r="G5" s="31">
        <v>18.473400000000002</v>
      </c>
      <c r="H5" s="32">
        <v>40.438600000000001</v>
      </c>
      <c r="I5" s="30">
        <v>50.164099999999998</v>
      </c>
      <c r="J5" s="31">
        <v>18.9528</v>
      </c>
      <c r="K5" s="32">
        <v>30.956900000000001</v>
      </c>
      <c r="L5" s="30">
        <v>58.455199999999998</v>
      </c>
      <c r="M5" s="31">
        <v>24.762799999999999</v>
      </c>
      <c r="N5" s="32">
        <v>42.553800000000003</v>
      </c>
      <c r="O5" s="30">
        <v>54.053100000000001</v>
      </c>
      <c r="P5" s="31">
        <v>12.9278</v>
      </c>
      <c r="Q5" s="32">
        <v>44.483899999999998</v>
      </c>
      <c r="R5" s="30">
        <v>56.027299999999997</v>
      </c>
      <c r="S5" s="31">
        <v>49.113500000000002</v>
      </c>
      <c r="T5" s="32">
        <v>18.464099999999998</v>
      </c>
      <c r="U5" s="30">
        <v>39.8476</v>
      </c>
      <c r="V5" s="32">
        <v>38.2194</v>
      </c>
      <c r="W5" s="32">
        <v>40.423299999999998</v>
      </c>
      <c r="X5" s="30">
        <v>28.7926</v>
      </c>
      <c r="Y5" s="31">
        <v>24.482299999999999</v>
      </c>
      <c r="Z5" s="32">
        <v>48.1526</v>
      </c>
      <c r="AA5" s="30">
        <v>61.177199999999999</v>
      </c>
      <c r="AB5" s="31">
        <v>68.688599999999994</v>
      </c>
      <c r="AC5" s="32">
        <v>39.924599999999998</v>
      </c>
      <c r="AD5" s="30">
        <v>38.799799999999998</v>
      </c>
      <c r="AE5" s="31">
        <v>66.451499999999996</v>
      </c>
      <c r="AF5" s="32">
        <v>38.0349</v>
      </c>
      <c r="AG5" s="30">
        <v>63.1417</v>
      </c>
      <c r="AH5" s="31">
        <v>58.495800000000003</v>
      </c>
      <c r="AI5" s="32">
        <v>56.111699999999999</v>
      </c>
      <c r="AJ5" s="30">
        <v>45.008499999999998</v>
      </c>
      <c r="AK5" s="31">
        <v>50.637700000000002</v>
      </c>
      <c r="AL5" s="32">
        <v>48.472299999999997</v>
      </c>
      <c r="AM5" s="30">
        <v>57.193600000000004</v>
      </c>
      <c r="AN5" s="31">
        <v>62.314900000000002</v>
      </c>
      <c r="AO5" s="32"/>
    </row>
    <row r="6" spans="1:44" ht="15.75" thickBot="1" x14ac:dyDescent="0.3">
      <c r="A6" s="25" t="s">
        <v>23</v>
      </c>
      <c r="B6" s="58" t="s">
        <v>37</v>
      </c>
      <c r="C6" s="30">
        <v>60.8855</v>
      </c>
      <c r="D6" s="31">
        <v>67.845500000000001</v>
      </c>
      <c r="E6" s="32">
        <v>57.105400000000003</v>
      </c>
      <c r="F6" s="53">
        <v>37.9024</v>
      </c>
      <c r="G6" s="31">
        <v>68.514899999999997</v>
      </c>
      <c r="H6" s="32">
        <v>42.682400000000001</v>
      </c>
      <c r="I6" s="53">
        <v>48.059100000000001</v>
      </c>
      <c r="J6" s="31">
        <v>75.808000000000007</v>
      </c>
      <c r="K6" s="32">
        <v>60.607300000000002</v>
      </c>
      <c r="L6" s="53">
        <v>31.171700000000001</v>
      </c>
      <c r="M6" s="31">
        <v>65.34</v>
      </c>
      <c r="N6" s="32">
        <v>47.103299999999997</v>
      </c>
      <c r="O6" s="53">
        <v>34.688099999999999</v>
      </c>
      <c r="P6" s="31">
        <v>64.689899999999994</v>
      </c>
      <c r="Q6" s="54">
        <v>36.476100000000002</v>
      </c>
      <c r="R6" s="53">
        <v>34.2485</v>
      </c>
      <c r="S6" s="55">
        <v>47.200600000000001</v>
      </c>
      <c r="T6" s="32">
        <v>57.8992</v>
      </c>
      <c r="U6" s="30">
        <v>40.326799999999999</v>
      </c>
      <c r="V6" s="32">
        <v>47.0749</v>
      </c>
      <c r="W6" s="32">
        <v>49.706099999999999</v>
      </c>
      <c r="X6" s="30">
        <v>67.151700000000005</v>
      </c>
      <c r="Y6" s="31">
        <v>48.271599999999999</v>
      </c>
      <c r="Z6" s="54">
        <v>41.402200000000001</v>
      </c>
      <c r="AA6" s="53">
        <v>25.686900000000001</v>
      </c>
      <c r="AB6" s="55">
        <v>23.139700000000001</v>
      </c>
      <c r="AC6" s="54">
        <v>31.611999999999998</v>
      </c>
      <c r="AD6" s="30">
        <v>57.354500000000002</v>
      </c>
      <c r="AE6" s="55">
        <v>24.692599999999999</v>
      </c>
      <c r="AF6" s="32">
        <v>42.407400000000003</v>
      </c>
      <c r="AG6" s="53">
        <v>30.369399999999999</v>
      </c>
      <c r="AH6" s="55">
        <v>38.242400000000004</v>
      </c>
      <c r="AI6" s="54">
        <v>9.1130999999999993</v>
      </c>
      <c r="AJ6" s="53">
        <v>39.915799999999997</v>
      </c>
      <c r="AK6" s="55">
        <v>35.097799999999999</v>
      </c>
      <c r="AL6" s="54">
        <v>21.302600000000002</v>
      </c>
      <c r="AM6" s="53">
        <v>35.793599999999998</v>
      </c>
      <c r="AN6" s="55">
        <v>30.139700000000001</v>
      </c>
      <c r="AO6" s="32"/>
      <c r="AP6" s="7">
        <v>38</v>
      </c>
    </row>
    <row r="7" spans="1:44" x14ac:dyDescent="0.25">
      <c r="A7" s="153" t="s">
        <v>28</v>
      </c>
      <c r="B7" s="58" t="s">
        <v>38</v>
      </c>
      <c r="C7" s="12">
        <v>4.8379000000000003</v>
      </c>
      <c r="D7" s="13">
        <v>14.190099999999999</v>
      </c>
      <c r="E7" s="14">
        <v>9.7165999999999997</v>
      </c>
      <c r="F7" s="12">
        <v>2.7934999999999999</v>
      </c>
      <c r="G7" s="13">
        <v>10.864000000000001</v>
      </c>
      <c r="H7" s="14">
        <v>3.5124</v>
      </c>
      <c r="I7" s="12">
        <v>0.48120000000000002</v>
      </c>
      <c r="J7" s="13">
        <v>4.6904000000000003</v>
      </c>
      <c r="K7" s="14">
        <v>5.1443000000000003</v>
      </c>
      <c r="L7" s="12">
        <v>0.59630000000000005</v>
      </c>
      <c r="M7" s="13">
        <v>7.8342000000000001</v>
      </c>
      <c r="N7" s="14">
        <v>2.9573</v>
      </c>
      <c r="O7" s="12">
        <v>1.3540000000000001</v>
      </c>
      <c r="P7" s="13">
        <v>15.1572</v>
      </c>
      <c r="Q7" s="14">
        <v>2.3123999999999998</v>
      </c>
      <c r="R7" s="12">
        <v>0.74180000000000001</v>
      </c>
      <c r="S7" s="13">
        <v>1.7151000000000001</v>
      </c>
      <c r="T7" s="14">
        <v>14.4434</v>
      </c>
      <c r="U7" s="12">
        <v>7.2798999999999996</v>
      </c>
      <c r="V7" s="14">
        <v>5.1284000000000001</v>
      </c>
      <c r="W7" s="14">
        <v>3.4548000000000001</v>
      </c>
      <c r="X7" s="12">
        <v>2.8050999999999999</v>
      </c>
      <c r="Y7" s="13">
        <v>16.981300000000001</v>
      </c>
      <c r="Z7" s="14">
        <v>2.5213000000000001</v>
      </c>
      <c r="AA7" s="12">
        <v>1.0647</v>
      </c>
      <c r="AB7" s="13">
        <v>0.41599999999999998</v>
      </c>
      <c r="AC7" s="14">
        <v>1.9784999999999999</v>
      </c>
      <c r="AD7" s="12">
        <v>2.3620000000000001</v>
      </c>
      <c r="AE7" s="13">
        <v>0.22989999999999999</v>
      </c>
      <c r="AF7" s="14">
        <v>8.4717000000000002</v>
      </c>
      <c r="AG7" s="12">
        <v>0.29289999999999999</v>
      </c>
      <c r="AH7" s="13">
        <v>1.3432999999999999</v>
      </c>
      <c r="AI7" s="14">
        <v>7.1800000000000003E-2</v>
      </c>
      <c r="AJ7" s="12">
        <v>3.1909999999999998</v>
      </c>
      <c r="AK7" s="13">
        <v>1.9302999999999999</v>
      </c>
      <c r="AL7" s="14">
        <v>2.6823999999999999</v>
      </c>
      <c r="AM7" s="12">
        <v>1.115</v>
      </c>
      <c r="AN7" s="13">
        <v>0.31879999999999997</v>
      </c>
      <c r="AO7" s="14"/>
      <c r="AP7" s="7">
        <v>20</v>
      </c>
      <c r="AQ7" s="7" t="s">
        <v>31</v>
      </c>
    </row>
    <row r="8" spans="1:44" ht="15.75" thickBot="1" x14ac:dyDescent="0.3">
      <c r="A8" s="155"/>
      <c r="B8" s="58" t="s">
        <v>39</v>
      </c>
      <c r="C8" s="18">
        <v>1.5511999999999999</v>
      </c>
      <c r="D8" s="19">
        <v>5.3531000000000004</v>
      </c>
      <c r="E8" s="20">
        <v>4.0807000000000002</v>
      </c>
      <c r="F8" s="18">
        <v>0.56610000000000005</v>
      </c>
      <c r="G8" s="19">
        <v>1.2244999999999999</v>
      </c>
      <c r="H8" s="20">
        <v>0.50280000000000002</v>
      </c>
      <c r="I8" s="18">
        <v>3.5900000000000001E-2</v>
      </c>
      <c r="J8" s="19">
        <v>0.2676</v>
      </c>
      <c r="K8" s="20">
        <v>1.1057999999999999</v>
      </c>
      <c r="L8" s="18">
        <v>5.0200000000000002E-2</v>
      </c>
      <c r="M8" s="19">
        <v>1.0266999999999999</v>
      </c>
      <c r="N8" s="20">
        <v>0.58950000000000002</v>
      </c>
      <c r="O8" s="18">
        <v>0.56610000000000005</v>
      </c>
      <c r="P8" s="19">
        <v>5.6913999999999998</v>
      </c>
      <c r="Q8" s="20">
        <v>0.3201</v>
      </c>
      <c r="R8" s="18">
        <v>0.11409999999999999</v>
      </c>
      <c r="S8" s="19">
        <v>6.5600000000000006E-2</v>
      </c>
      <c r="T8" s="20">
        <v>6.9303999999999997</v>
      </c>
      <c r="U8" s="18">
        <v>3.6793999999999998</v>
      </c>
      <c r="V8" s="20">
        <v>1.6927000000000001</v>
      </c>
      <c r="W8" s="20">
        <v>0.78059999999999996</v>
      </c>
      <c r="X8" s="18">
        <v>0.21709999999999999</v>
      </c>
      <c r="Y8" s="19">
        <v>7.7858999999999998</v>
      </c>
      <c r="Z8" s="20">
        <v>0.33260000000000001</v>
      </c>
      <c r="AA8" s="18">
        <v>0.17100000000000001</v>
      </c>
      <c r="AB8" s="19">
        <v>2.93E-2</v>
      </c>
      <c r="AC8" s="20">
        <v>0.44059999999999999</v>
      </c>
      <c r="AD8" s="18">
        <v>0.2135</v>
      </c>
      <c r="AE8" s="19">
        <v>1.44E-2</v>
      </c>
      <c r="AF8" s="20">
        <v>2.0539999999999998</v>
      </c>
      <c r="AG8" s="18">
        <v>5.7599999999999998E-2</v>
      </c>
      <c r="AH8" s="19">
        <v>1.0965</v>
      </c>
      <c r="AI8" s="20">
        <v>5.7999999999999996E-3</v>
      </c>
      <c r="AJ8" s="18">
        <v>0.99139999999999995</v>
      </c>
      <c r="AK8" s="19">
        <v>0.91510000000000002</v>
      </c>
      <c r="AL8" s="20">
        <v>0.61699999999999999</v>
      </c>
      <c r="AM8" s="18">
        <v>6.2399999999999997E-2</v>
      </c>
      <c r="AN8" s="19">
        <v>1.54E-2</v>
      </c>
      <c r="AO8" s="20"/>
      <c r="AP8" s="7">
        <f>AP6-AP7</f>
        <v>18</v>
      </c>
    </row>
    <row r="9" spans="1:44" x14ac:dyDescent="0.25">
      <c r="A9" s="153" t="s">
        <v>29</v>
      </c>
      <c r="B9" s="58" t="s">
        <v>40</v>
      </c>
      <c r="C9" s="12">
        <v>0.22359999999999999</v>
      </c>
      <c r="D9" s="13">
        <v>0.8135</v>
      </c>
      <c r="E9" s="14">
        <v>0.16250000000000001</v>
      </c>
      <c r="F9" s="12">
        <v>4.4900000000000002E-2</v>
      </c>
      <c r="G9" s="13">
        <v>4.1200000000000001E-2</v>
      </c>
      <c r="H9" s="14">
        <v>3.4099999999999998E-2</v>
      </c>
      <c r="I9" s="12">
        <v>1.3100000000000001E-2</v>
      </c>
      <c r="J9" s="13">
        <v>9.9000000000000008E-3</v>
      </c>
      <c r="K9" s="14">
        <v>8.14E-2</v>
      </c>
      <c r="L9" s="12">
        <v>1.7399999999999999E-2</v>
      </c>
      <c r="M9" s="13">
        <v>2.5499999999999998E-2</v>
      </c>
      <c r="N9" s="14">
        <v>3.0800000000000001E-2</v>
      </c>
      <c r="O9" s="12">
        <v>0.50900000000000001</v>
      </c>
      <c r="P9" s="13">
        <v>0.32619999999999999</v>
      </c>
      <c r="Q9" s="14">
        <v>6.1999999999999998E-3</v>
      </c>
      <c r="R9" s="12">
        <v>3.6299999999999999E-2</v>
      </c>
      <c r="S9" s="13">
        <v>5.1999999999999998E-3</v>
      </c>
      <c r="T9" s="14">
        <v>0.309</v>
      </c>
      <c r="U9" s="12">
        <v>7.5399999999999995E-2</v>
      </c>
      <c r="V9" s="14">
        <v>0.36830000000000002</v>
      </c>
      <c r="W9" s="14">
        <v>0.106</v>
      </c>
      <c r="X9" s="12">
        <v>3.0200000000000001E-2</v>
      </c>
      <c r="Y9" s="13">
        <v>0.22509999999999999</v>
      </c>
      <c r="Z9" s="14">
        <v>2.24E-2</v>
      </c>
      <c r="AA9" s="12">
        <v>3.09E-2</v>
      </c>
      <c r="AB9" s="13">
        <v>3.2000000000000002E-3</v>
      </c>
      <c r="AC9" s="14">
        <v>4.7500000000000001E-2</v>
      </c>
      <c r="AD9" s="12">
        <v>2.1399999999999999E-2</v>
      </c>
      <c r="AE9" s="13">
        <v>3.3999999999999998E-3</v>
      </c>
      <c r="AF9" s="14">
        <v>6.4299999999999996E-2</v>
      </c>
      <c r="AG9" s="12">
        <v>2.7900000000000001E-2</v>
      </c>
      <c r="AH9" s="13">
        <v>0.28599999999999998</v>
      </c>
      <c r="AI9" s="14">
        <v>2.3E-3</v>
      </c>
      <c r="AJ9" s="12">
        <v>8.8099999999999998E-2</v>
      </c>
      <c r="AK9" s="13">
        <v>0.74429999999999996</v>
      </c>
      <c r="AL9" s="14">
        <v>3.8899999999999997E-2</v>
      </c>
      <c r="AM9" s="12">
        <v>0.1638</v>
      </c>
      <c r="AN9" s="13">
        <v>3.3999999999999998E-3</v>
      </c>
      <c r="AO9" s="14"/>
      <c r="AP9" s="7">
        <f>(AP8*100)/AP6</f>
        <v>47.368421052631582</v>
      </c>
      <c r="AR9" s="7" t="s">
        <v>23</v>
      </c>
    </row>
    <row r="10" spans="1:44" x14ac:dyDescent="0.25">
      <c r="A10" s="154"/>
      <c r="B10" s="58" t="s">
        <v>41</v>
      </c>
      <c r="C10" s="15">
        <v>2.52E-2</v>
      </c>
      <c r="D10" s="16">
        <v>3.6299999999999999E-2</v>
      </c>
      <c r="E10" s="17">
        <v>0.19850000000000001</v>
      </c>
      <c r="F10" s="15">
        <v>1.2999999999999999E-2</v>
      </c>
      <c r="G10" s="16">
        <v>1.2E-2</v>
      </c>
      <c r="H10" s="17">
        <v>8.5000000000000006E-3</v>
      </c>
      <c r="I10" s="15">
        <v>9.9000000000000008E-3</v>
      </c>
      <c r="J10" s="16">
        <v>2.8E-3</v>
      </c>
      <c r="K10" s="17">
        <v>8.0000000000000002E-3</v>
      </c>
      <c r="L10" s="15">
        <v>1.3599999999999999E-2</v>
      </c>
      <c r="M10" s="16">
        <v>6.4000000000000003E-3</v>
      </c>
      <c r="N10" s="17">
        <v>1.03E-2</v>
      </c>
      <c r="O10" s="15">
        <v>0.50219999999999998</v>
      </c>
      <c r="P10" s="16">
        <v>1.6E-2</v>
      </c>
      <c r="Q10" s="17">
        <v>1E-3</v>
      </c>
      <c r="R10" s="15">
        <v>1.8499999999999999E-2</v>
      </c>
      <c r="S10" s="16">
        <v>1.8200000000000001E-2</v>
      </c>
      <c r="T10" s="17">
        <v>2.24E-2</v>
      </c>
      <c r="U10" s="15">
        <v>0.52610000000000001</v>
      </c>
      <c r="V10" s="17">
        <v>0.21240000000000001</v>
      </c>
      <c r="W10" s="17">
        <v>6.3899999999999998E-2</v>
      </c>
      <c r="X10" s="15">
        <v>2.7400000000000001E-2</v>
      </c>
      <c r="Y10" s="16">
        <v>2.4E-2</v>
      </c>
      <c r="Z10" s="17">
        <v>8.8999999999999999E-3</v>
      </c>
      <c r="AA10" s="15">
        <v>1.0200000000000001E-2</v>
      </c>
      <c r="AB10" s="16">
        <v>2.5000000000000001E-3</v>
      </c>
      <c r="AC10" s="17">
        <v>1.7600000000000001E-2</v>
      </c>
      <c r="AD10" s="15">
        <v>1.37E-2</v>
      </c>
      <c r="AE10" s="16">
        <v>3.5000000000000001E-3</v>
      </c>
      <c r="AF10" s="17">
        <v>1.2800000000000001E-2</v>
      </c>
      <c r="AG10" s="15">
        <v>2.2200000000000001E-2</v>
      </c>
      <c r="AH10" s="16">
        <v>1E-3</v>
      </c>
      <c r="AI10" s="17">
        <v>1.8E-3</v>
      </c>
      <c r="AJ10" s="15">
        <v>2.24E-2</v>
      </c>
      <c r="AK10" s="16">
        <v>0.73560000000000003</v>
      </c>
      <c r="AL10" s="17">
        <v>9.7999999999999997E-3</v>
      </c>
      <c r="AM10" s="15">
        <v>0.20449999999999999</v>
      </c>
      <c r="AN10" s="16">
        <v>2.0999999999999999E-3</v>
      </c>
      <c r="AO10" s="17"/>
      <c r="AP10" s="7">
        <f>(AP7*100)/AP6</f>
        <v>52.631578947368418</v>
      </c>
      <c r="AQ10" s="7" t="s">
        <v>32</v>
      </c>
      <c r="AR10" s="7" t="s">
        <v>33</v>
      </c>
    </row>
    <row r="11" spans="1:44" ht="15.75" thickBot="1" x14ac:dyDescent="0.3">
      <c r="A11" s="155"/>
      <c r="B11" s="58" t="s">
        <v>42</v>
      </c>
      <c r="C11" s="26">
        <v>1.26E-2</v>
      </c>
      <c r="D11" s="27">
        <v>6.3700000000000007E-2</v>
      </c>
      <c r="E11" s="28">
        <v>0.19109999999999999</v>
      </c>
      <c r="F11" s="26">
        <v>2.5700000000000001E-2</v>
      </c>
      <c r="G11" s="27">
        <v>6.8199999999999997E-2</v>
      </c>
      <c r="H11" s="28">
        <v>1.9099999999999999E-2</v>
      </c>
      <c r="I11" s="26">
        <v>2.8E-3</v>
      </c>
      <c r="J11" s="27">
        <v>1.4999999999999999E-2</v>
      </c>
      <c r="K11" s="28">
        <v>8.2000000000000007E-3</v>
      </c>
      <c r="L11" s="26">
        <v>1.6000000000000001E-3</v>
      </c>
      <c r="M11" s="27">
        <v>5.0700000000000002E-2</v>
      </c>
      <c r="N11" s="28">
        <v>1.7899999999999999E-2</v>
      </c>
      <c r="O11" s="26">
        <v>0.49399999999999999</v>
      </c>
      <c r="P11" s="27">
        <v>4.5400000000000003E-2</v>
      </c>
      <c r="Q11" s="28">
        <v>7.6E-3</v>
      </c>
      <c r="R11" s="26">
        <v>7.1999999999999998E-3</v>
      </c>
      <c r="S11" s="27">
        <v>9.7999999999999997E-3</v>
      </c>
      <c r="T11" s="28">
        <v>4.5100000000000001E-2</v>
      </c>
      <c r="U11" s="26">
        <v>0.50470000000000004</v>
      </c>
      <c r="V11" s="28">
        <v>0.36720000000000003</v>
      </c>
      <c r="W11" s="28">
        <v>0.1333</v>
      </c>
      <c r="X11" s="26">
        <v>1.5699999999999999E-2</v>
      </c>
      <c r="Y11" s="27">
        <v>5.6800000000000003E-2</v>
      </c>
      <c r="Z11" s="28">
        <v>1.5900000000000001E-2</v>
      </c>
      <c r="AA11" s="26">
        <v>2.3E-3</v>
      </c>
      <c r="AB11" s="27">
        <v>1.3599999999999999E-2</v>
      </c>
      <c r="AC11" s="28">
        <v>2.7799999999999998E-2</v>
      </c>
      <c r="AD11" s="26">
        <v>1.4800000000000001E-2</v>
      </c>
      <c r="AE11" s="27">
        <v>8.8999999999999999E-3</v>
      </c>
      <c r="AF11" s="28">
        <v>1.5800000000000002E-2</v>
      </c>
      <c r="AG11" s="26">
        <v>9.1000000000000004E-3</v>
      </c>
      <c r="AH11" s="27">
        <v>9.4000000000000004E-3</v>
      </c>
      <c r="AI11" s="28">
        <v>7.1999999999999998E-3</v>
      </c>
      <c r="AJ11" s="26">
        <v>6.4000000000000003E-3</v>
      </c>
      <c r="AK11" s="27">
        <v>0.75749999999999995</v>
      </c>
      <c r="AL11" s="28">
        <v>1.95E-2</v>
      </c>
      <c r="AM11" s="26">
        <v>0.19639999999999999</v>
      </c>
      <c r="AN11" s="27">
        <v>1.38E-2</v>
      </c>
      <c r="AO11" s="28"/>
    </row>
    <row r="12" spans="1:44" ht="15.75" thickBot="1" x14ac:dyDescent="0.3">
      <c r="B12" s="21" t="s">
        <v>26</v>
      </c>
      <c r="C12" s="30">
        <f t="shared" ref="C12:AO12" si="0">C4+C5+C6+C7+C8+C9+C10+C11</f>
        <v>100.5827</v>
      </c>
      <c r="D12" s="31">
        <f t="shared" si="0"/>
        <v>99.914599999999993</v>
      </c>
      <c r="E12" s="31">
        <f t="shared" si="0"/>
        <v>98.959800000000001</v>
      </c>
      <c r="F12" s="31">
        <f t="shared" si="0"/>
        <v>99.697500000000005</v>
      </c>
      <c r="G12" s="31">
        <f t="shared" si="0"/>
        <v>100.15620000000001</v>
      </c>
      <c r="H12" s="31">
        <f t="shared" si="0"/>
        <v>99.999799999999979</v>
      </c>
      <c r="I12" s="31">
        <f t="shared" si="0"/>
        <v>100.08499999999999</v>
      </c>
      <c r="J12" s="31">
        <f t="shared" si="0"/>
        <v>100.3167</v>
      </c>
      <c r="K12" s="31">
        <f t="shared" si="0"/>
        <v>100.29170000000001</v>
      </c>
      <c r="L12" s="31">
        <f t="shared" si="0"/>
        <v>99.820699999999988</v>
      </c>
      <c r="M12" s="31">
        <f t="shared" si="0"/>
        <v>99.946600000000004</v>
      </c>
      <c r="N12" s="31">
        <f t="shared" si="0"/>
        <v>99.765100000000004</v>
      </c>
      <c r="O12" s="31">
        <f t="shared" si="0"/>
        <v>100.6794</v>
      </c>
      <c r="P12" s="31">
        <f t="shared" si="0"/>
        <v>99.873100000000008</v>
      </c>
      <c r="Q12" s="31">
        <f t="shared" si="0"/>
        <v>99.9</v>
      </c>
      <c r="R12" s="31">
        <f t="shared" si="0"/>
        <v>99.916899999999984</v>
      </c>
      <c r="S12" s="31">
        <f t="shared" si="0"/>
        <v>100.4199</v>
      </c>
      <c r="T12" s="31">
        <f>T4+T5+T6+T7+T8+T9+T10+T11</f>
        <v>99.987800000000007</v>
      </c>
      <c r="U12" s="31">
        <f t="shared" si="0"/>
        <v>100.0779</v>
      </c>
      <c r="V12" s="31">
        <f>V4+V5+V6+V7+V8+V9+V10+V11</f>
        <v>99.70750000000001</v>
      </c>
      <c r="W12" s="31">
        <f>W4+W5+W6+W7+W8+W9+W10+W11</f>
        <v>100.07560000000002</v>
      </c>
      <c r="X12" s="31">
        <f>X4+X5+X6+X7+X8+X9+X10+X11</f>
        <v>100.01459999999999</v>
      </c>
      <c r="Y12" s="31">
        <f t="shared" si="0"/>
        <v>100.27849999999999</v>
      </c>
      <c r="Z12" s="31">
        <f t="shared" si="0"/>
        <v>99.742599999999996</v>
      </c>
      <c r="AA12" s="31">
        <f t="shared" si="0"/>
        <v>99.97790000000002</v>
      </c>
      <c r="AB12" s="31">
        <f t="shared" si="0"/>
        <v>100.0441</v>
      </c>
      <c r="AC12" s="31">
        <f t="shared" si="0"/>
        <v>100.01499999999999</v>
      </c>
      <c r="AD12" s="31">
        <f>AD4+AD5+AD6+AD7+AD8+AD9+AD10+AD11</f>
        <v>100.02949999999998</v>
      </c>
      <c r="AE12" s="31">
        <f t="shared" si="0"/>
        <v>99.820699999999988</v>
      </c>
      <c r="AF12" s="31">
        <f t="shared" si="0"/>
        <v>99.838100000000011</v>
      </c>
      <c r="AG12" s="31">
        <f t="shared" si="0"/>
        <v>99.845100000000002</v>
      </c>
      <c r="AH12" s="31">
        <f t="shared" si="0"/>
        <v>99.969300000000018</v>
      </c>
      <c r="AI12" s="31">
        <f t="shared" si="0"/>
        <v>99.864199999999997</v>
      </c>
      <c r="AJ12" s="31">
        <f t="shared" si="0"/>
        <v>99.488500000000002</v>
      </c>
      <c r="AK12" s="31">
        <f t="shared" si="0"/>
        <v>100.60659999999999</v>
      </c>
      <c r="AL12" s="31">
        <f t="shared" si="0"/>
        <v>99.841099999999983</v>
      </c>
      <c r="AM12" s="31">
        <f t="shared" si="0"/>
        <v>99.277699999999982</v>
      </c>
      <c r="AN12" s="31">
        <f t="shared" si="0"/>
        <v>99.800399999999996</v>
      </c>
      <c r="AO12" s="32">
        <f t="shared" si="0"/>
        <v>0</v>
      </c>
    </row>
    <row r="13" spans="1:44" ht="15" customHeight="1" thickBot="1" x14ac:dyDescent="0.3">
      <c r="B13" s="21" t="s">
        <v>20</v>
      </c>
      <c r="C13" s="37">
        <f>C3-C12</f>
        <v>-0.52309999999999945</v>
      </c>
      <c r="D13" s="38">
        <f t="shared" ref="D13:AO13" si="1">D3-D12</f>
        <v>0.1238000000000028</v>
      </c>
      <c r="E13" s="38">
        <f t="shared" si="1"/>
        <v>1.064700000000002</v>
      </c>
      <c r="F13" s="38">
        <f>F3-F12</f>
        <v>0.32499999999998863</v>
      </c>
      <c r="G13" s="38">
        <f t="shared" si="1"/>
        <v>-0.14530000000000598</v>
      </c>
      <c r="H13" s="38">
        <f t="shared" si="1"/>
        <v>2.5600000000025602E-2</v>
      </c>
      <c r="I13" s="38">
        <f t="shared" si="1"/>
        <v>-7.899999999999352E-2</v>
      </c>
      <c r="J13" s="38">
        <f t="shared" si="1"/>
        <v>-0.29290000000000305</v>
      </c>
      <c r="K13" s="38">
        <f t="shared" si="1"/>
        <v>-0.29130000000000678</v>
      </c>
      <c r="L13" s="38">
        <f t="shared" si="1"/>
        <v>0.2038000000000153</v>
      </c>
      <c r="M13" s="38">
        <f t="shared" si="1"/>
        <v>8.1299999999998818E-2</v>
      </c>
      <c r="N13" s="38">
        <f t="shared" si="1"/>
        <v>0.25950000000000273</v>
      </c>
      <c r="O13" s="38">
        <f>O3-O12</f>
        <v>-0.65220000000000766</v>
      </c>
      <c r="P13" s="38">
        <f t="shared" si="1"/>
        <v>0.13899999999999579</v>
      </c>
      <c r="Q13" s="38">
        <f t="shared" si="1"/>
        <v>0.1425999999999874</v>
      </c>
      <c r="R13" s="38">
        <f t="shared" si="1"/>
        <v>0.11450000000002092</v>
      </c>
      <c r="S13" s="38">
        <f t="shared" si="1"/>
        <v>-0.40470000000000539</v>
      </c>
      <c r="T13" s="38">
        <f>T3-T12</f>
        <v>2.0399999999995089E-2</v>
      </c>
      <c r="U13" s="38">
        <f t="shared" si="1"/>
        <v>-5.3700000000006298E-2</v>
      </c>
      <c r="V13" s="38">
        <f>V3-V12</f>
        <v>0.32289999999998997</v>
      </c>
      <c r="W13" s="38">
        <f>W3-W12</f>
        <v>-6.5800000000024284E-2</v>
      </c>
      <c r="X13" s="38">
        <f t="shared" si="1"/>
        <v>1.2500000000017053E-2</v>
      </c>
      <c r="Y13" s="38">
        <f t="shared" si="1"/>
        <v>-0.27829999999998734</v>
      </c>
      <c r="Z13" s="38">
        <f t="shared" si="1"/>
        <v>0.29270000000001062</v>
      </c>
      <c r="AA13" s="38">
        <f t="shared" si="1"/>
        <v>5.5999999999983174E-2</v>
      </c>
      <c r="AB13" s="38">
        <f t="shared" si="1"/>
        <v>-4.3099999999995475E-2</v>
      </c>
      <c r="AC13" s="38">
        <f t="shared" si="1"/>
        <v>3.2500000000013074E-2</v>
      </c>
      <c r="AD13" s="38">
        <f t="shared" si="1"/>
        <v>-3.0999999999892225E-3</v>
      </c>
      <c r="AE13" s="38">
        <f t="shared" si="1"/>
        <v>0.19580000000000553</v>
      </c>
      <c r="AF13" s="38">
        <f t="shared" si="1"/>
        <v>0.18509999999999138</v>
      </c>
      <c r="AG13" s="38">
        <f t="shared" si="1"/>
        <v>0.15890000000000271</v>
      </c>
      <c r="AH13" s="38">
        <f t="shared" si="1"/>
        <v>4.8899999999974852E-2</v>
      </c>
      <c r="AI13" s="38">
        <f t="shared" si="1"/>
        <v>0.16280000000000427</v>
      </c>
      <c r="AJ13" s="38">
        <f t="shared" si="1"/>
        <v>0.55219999999999914</v>
      </c>
      <c r="AK13" s="38">
        <f t="shared" si="1"/>
        <v>-0.58929999999998017</v>
      </c>
      <c r="AL13" s="38">
        <f t="shared" si="1"/>
        <v>0.19920000000001892</v>
      </c>
      <c r="AM13" s="38">
        <f t="shared" si="1"/>
        <v>0.74390000000002487</v>
      </c>
      <c r="AN13" s="38">
        <f t="shared" si="1"/>
        <v>0.22410000000000707</v>
      </c>
      <c r="AO13" s="39">
        <f t="shared" si="1"/>
        <v>0</v>
      </c>
    </row>
    <row r="14" spans="1:44" ht="30" customHeight="1" x14ac:dyDescent="0.25">
      <c r="A14" s="36"/>
      <c r="B14" s="23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36"/>
    </row>
  </sheetData>
  <mergeCells count="16">
    <mergeCell ref="AM1:AO1"/>
    <mergeCell ref="A2:A3"/>
    <mergeCell ref="A7:A8"/>
    <mergeCell ref="A9:A11"/>
    <mergeCell ref="U1:W1"/>
    <mergeCell ref="X1:Z1"/>
    <mergeCell ref="AA1:AC1"/>
    <mergeCell ref="AD1:AF1"/>
    <mergeCell ref="AG1:AI1"/>
    <mergeCell ref="AJ1:AL1"/>
    <mergeCell ref="C1:E1"/>
    <mergeCell ref="F1:H1"/>
    <mergeCell ref="I1:K1"/>
    <mergeCell ref="L1:N1"/>
    <mergeCell ref="O1:Q1"/>
    <mergeCell ref="R1:T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"/>
  <sheetViews>
    <sheetView workbookViewId="0">
      <selection activeCell="B4" sqref="B4:AO11"/>
    </sheetView>
  </sheetViews>
  <sheetFormatPr baseColWidth="10" defaultRowHeight="15" x14ac:dyDescent="0.25"/>
  <cols>
    <col min="1" max="1" width="21.42578125" style="7" customWidth="1"/>
    <col min="2" max="2" width="11.42578125" style="1"/>
    <col min="3" max="3" width="12.5703125" style="7" bestFit="1" customWidth="1"/>
    <col min="4" max="43" width="11.42578125" style="7"/>
    <col min="44" max="44" width="15.7109375" style="7" customWidth="1"/>
    <col min="45" max="16384" width="11.42578125" style="7"/>
  </cols>
  <sheetData>
    <row r="1" spans="1:44" s="1" customFormat="1" ht="15.75" thickBot="1" x14ac:dyDescent="0.3">
      <c r="B1" s="2" t="s">
        <v>30</v>
      </c>
      <c r="C1" s="150" t="s">
        <v>5</v>
      </c>
      <c r="D1" s="151"/>
      <c r="E1" s="152"/>
      <c r="F1" s="150" t="s">
        <v>9</v>
      </c>
      <c r="G1" s="151"/>
      <c r="H1" s="152"/>
      <c r="I1" s="150" t="s">
        <v>10</v>
      </c>
      <c r="J1" s="151"/>
      <c r="K1" s="152"/>
      <c r="L1" s="150" t="s">
        <v>7</v>
      </c>
      <c r="M1" s="151"/>
      <c r="N1" s="152"/>
      <c r="O1" s="150" t="s">
        <v>11</v>
      </c>
      <c r="P1" s="151"/>
      <c r="Q1" s="152"/>
      <c r="R1" s="150" t="s">
        <v>12</v>
      </c>
      <c r="S1" s="151"/>
      <c r="T1" s="152"/>
      <c r="U1" s="150" t="s">
        <v>13</v>
      </c>
      <c r="V1" s="151"/>
      <c r="W1" s="152"/>
      <c r="X1" s="150" t="s">
        <v>14</v>
      </c>
      <c r="Y1" s="151"/>
      <c r="Z1" s="152"/>
      <c r="AA1" s="150" t="s">
        <v>15</v>
      </c>
      <c r="AB1" s="151"/>
      <c r="AC1" s="152"/>
      <c r="AD1" s="150" t="s">
        <v>16</v>
      </c>
      <c r="AE1" s="151"/>
      <c r="AF1" s="152"/>
      <c r="AG1" s="150" t="s">
        <v>17</v>
      </c>
      <c r="AH1" s="151"/>
      <c r="AI1" s="152"/>
      <c r="AJ1" s="150" t="s">
        <v>18</v>
      </c>
      <c r="AK1" s="151"/>
      <c r="AL1" s="152"/>
      <c r="AM1" s="150" t="s">
        <v>19</v>
      </c>
      <c r="AN1" s="151"/>
      <c r="AO1" s="152"/>
    </row>
    <row r="2" spans="1:44" s="1" customFormat="1" ht="15.75" customHeight="1" thickBot="1" x14ac:dyDescent="0.3">
      <c r="A2" s="156" t="s">
        <v>24</v>
      </c>
      <c r="B2" s="3" t="s">
        <v>4</v>
      </c>
      <c r="C2" s="4" t="s">
        <v>1</v>
      </c>
      <c r="D2" s="5" t="s">
        <v>2</v>
      </c>
      <c r="E2" s="6" t="s">
        <v>3</v>
      </c>
      <c r="F2" s="4" t="s">
        <v>1</v>
      </c>
      <c r="G2" s="5" t="s">
        <v>2</v>
      </c>
      <c r="H2" s="6" t="s">
        <v>3</v>
      </c>
      <c r="I2" s="4" t="s">
        <v>1</v>
      </c>
      <c r="J2" s="5" t="s">
        <v>2</v>
      </c>
      <c r="K2" s="6" t="s">
        <v>3</v>
      </c>
      <c r="L2" s="4" t="s">
        <v>1</v>
      </c>
      <c r="M2" s="5" t="s">
        <v>2</v>
      </c>
      <c r="N2" s="6" t="s">
        <v>3</v>
      </c>
      <c r="O2" s="4" t="s">
        <v>1</v>
      </c>
      <c r="P2" s="5" t="s">
        <v>2</v>
      </c>
      <c r="Q2" s="6" t="s">
        <v>3</v>
      </c>
      <c r="R2" s="4" t="s">
        <v>1</v>
      </c>
      <c r="S2" s="5" t="s">
        <v>2</v>
      </c>
      <c r="T2" s="6" t="s">
        <v>3</v>
      </c>
      <c r="U2" s="4" t="s">
        <v>1</v>
      </c>
      <c r="V2" s="5" t="s">
        <v>2</v>
      </c>
      <c r="W2" s="6" t="s">
        <v>3</v>
      </c>
      <c r="X2" s="4" t="s">
        <v>1</v>
      </c>
      <c r="Y2" s="5" t="s">
        <v>2</v>
      </c>
      <c r="Z2" s="6" t="s">
        <v>3</v>
      </c>
      <c r="AA2" s="4" t="s">
        <v>1</v>
      </c>
      <c r="AB2" s="5" t="s">
        <v>2</v>
      </c>
      <c r="AC2" s="6" t="s">
        <v>3</v>
      </c>
      <c r="AD2" s="4" t="s">
        <v>1</v>
      </c>
      <c r="AE2" s="5" t="s">
        <v>2</v>
      </c>
      <c r="AF2" s="6" t="s">
        <v>3</v>
      </c>
      <c r="AG2" s="4" t="s">
        <v>1</v>
      </c>
      <c r="AH2" s="5" t="s">
        <v>2</v>
      </c>
      <c r="AI2" s="6" t="s">
        <v>3</v>
      </c>
      <c r="AJ2" s="4" t="s">
        <v>1</v>
      </c>
      <c r="AK2" s="5" t="s">
        <v>2</v>
      </c>
      <c r="AL2" s="6" t="s">
        <v>3</v>
      </c>
      <c r="AM2" s="4" t="s">
        <v>1</v>
      </c>
      <c r="AN2" s="5" t="s">
        <v>2</v>
      </c>
      <c r="AO2" s="6" t="s">
        <v>3</v>
      </c>
    </row>
    <row r="3" spans="1:44" ht="15.75" thickBot="1" x14ac:dyDescent="0.3">
      <c r="A3" s="157"/>
      <c r="B3" s="8" t="s">
        <v>8</v>
      </c>
      <c r="C3" s="9">
        <v>100.0391</v>
      </c>
      <c r="D3" s="10">
        <v>100.0125</v>
      </c>
      <c r="E3" s="11">
        <v>100.0104</v>
      </c>
      <c r="F3" s="9">
        <v>100.0016</v>
      </c>
      <c r="G3" s="10">
        <v>100.0029</v>
      </c>
      <c r="H3" s="11">
        <v>100.01739999999999</v>
      </c>
      <c r="I3" s="9">
        <v>100.008</v>
      </c>
      <c r="J3" s="10">
        <v>100.00920000000001</v>
      </c>
      <c r="K3" s="11">
        <v>100.0069</v>
      </c>
      <c r="L3" s="9">
        <v>100.0381</v>
      </c>
      <c r="M3" s="10">
        <v>100.0215</v>
      </c>
      <c r="N3" s="11">
        <v>100.01179999999999</v>
      </c>
      <c r="O3" s="9">
        <v>100.0303</v>
      </c>
      <c r="P3" s="10">
        <v>100.0021</v>
      </c>
      <c r="Q3" s="11">
        <v>100.0025</v>
      </c>
      <c r="R3" s="9">
        <v>100.02670000000001</v>
      </c>
      <c r="S3" s="10">
        <v>100.0115</v>
      </c>
      <c r="T3" s="11"/>
      <c r="U3" s="9">
        <v>100.0001</v>
      </c>
      <c r="V3" s="11">
        <v>100.0155</v>
      </c>
      <c r="W3" s="11"/>
      <c r="X3" s="9">
        <v>100.0333</v>
      </c>
      <c r="Y3" s="10">
        <v>100.0479</v>
      </c>
      <c r="Z3" s="11">
        <v>100.0106</v>
      </c>
      <c r="AA3" s="9">
        <v>100.021</v>
      </c>
      <c r="AB3" s="10">
        <v>100.0094</v>
      </c>
      <c r="AC3" s="11">
        <v>100.0025</v>
      </c>
      <c r="AD3" s="9">
        <v>100.0129</v>
      </c>
      <c r="AE3" s="10">
        <v>100.00149999999999</v>
      </c>
      <c r="AF3" s="11">
        <v>100.00069999999999</v>
      </c>
      <c r="AG3" s="9">
        <v>100.0265</v>
      </c>
      <c r="AH3" s="10">
        <v>100.0013</v>
      </c>
      <c r="AI3" s="11">
        <v>100.009</v>
      </c>
      <c r="AJ3" s="9">
        <v>100.01179999999999</v>
      </c>
      <c r="AK3" s="10">
        <v>100.00490000000001</v>
      </c>
      <c r="AL3" s="11">
        <v>100.0046</v>
      </c>
      <c r="AM3" s="9">
        <v>100.0081</v>
      </c>
      <c r="AN3" s="10">
        <v>100.0204</v>
      </c>
      <c r="AO3" s="11"/>
    </row>
    <row r="4" spans="1:44" ht="15.75" thickBot="1" x14ac:dyDescent="0.3">
      <c r="A4" s="42" t="s">
        <v>22</v>
      </c>
      <c r="B4" s="58" t="s">
        <v>35</v>
      </c>
      <c r="C4" s="33">
        <v>2.8260000000000001</v>
      </c>
      <c r="D4" s="34">
        <v>6.7558999999999996</v>
      </c>
      <c r="E4" s="35">
        <v>9.5014000000000003</v>
      </c>
      <c r="F4" s="33">
        <v>6.9970999999999997</v>
      </c>
      <c r="G4" s="34">
        <v>0.14779999999999999</v>
      </c>
      <c r="H4" s="35">
        <v>4.7831999999999999</v>
      </c>
      <c r="I4" s="33">
        <v>5.2023000000000001</v>
      </c>
      <c r="J4" s="34">
        <v>0.66279999999999994</v>
      </c>
      <c r="K4" s="35">
        <v>1.5013000000000001</v>
      </c>
      <c r="L4" s="33">
        <v>3.9022999999999999</v>
      </c>
      <c r="M4" s="34">
        <v>1.8120000000000001</v>
      </c>
      <c r="N4" s="35">
        <v>4.8110999999999997</v>
      </c>
      <c r="O4" s="33">
        <v>2.2783000000000002</v>
      </c>
      <c r="P4" s="34">
        <v>9.8002000000000002</v>
      </c>
      <c r="Q4" s="35">
        <v>3.3973</v>
      </c>
      <c r="R4" s="33">
        <v>6.0812999999999997</v>
      </c>
      <c r="S4" s="34">
        <v>2.9948999999999999</v>
      </c>
      <c r="T4" s="35"/>
      <c r="U4" s="33">
        <v>19.263400000000001</v>
      </c>
      <c r="V4" s="35">
        <v>6.1661000000000001</v>
      </c>
      <c r="W4" s="35"/>
      <c r="X4" s="33">
        <v>6.2774000000000001</v>
      </c>
      <c r="Y4" s="34">
        <v>3.3895</v>
      </c>
      <c r="Z4" s="35">
        <v>2.5190000000000001</v>
      </c>
      <c r="AA4" s="33">
        <v>3.5684999999999998</v>
      </c>
      <c r="AB4" s="34">
        <v>1.4389000000000001</v>
      </c>
      <c r="AC4" s="35">
        <v>15.523</v>
      </c>
      <c r="AD4" s="33">
        <v>1.3029999999999999</v>
      </c>
      <c r="AE4" s="34">
        <v>8.1076999999999995</v>
      </c>
      <c r="AF4" s="35">
        <v>10.2263</v>
      </c>
      <c r="AG4" s="33">
        <v>4.0522999999999998</v>
      </c>
      <c r="AH4" s="34">
        <v>1.1600999999999999</v>
      </c>
      <c r="AI4" s="35">
        <v>27.475200000000001</v>
      </c>
      <c r="AJ4" s="33">
        <v>5.1043000000000003</v>
      </c>
      <c r="AK4" s="34">
        <v>14.327999999999999</v>
      </c>
      <c r="AL4" s="35">
        <v>20.4451</v>
      </c>
      <c r="AM4" s="33">
        <v>3.4125000000000001</v>
      </c>
      <c r="AN4" s="34">
        <v>1.6511</v>
      </c>
      <c r="AO4" s="35"/>
    </row>
    <row r="5" spans="1:44" ht="15.75" thickBot="1" x14ac:dyDescent="0.3">
      <c r="A5" s="25" t="s">
        <v>27</v>
      </c>
      <c r="B5" s="58" t="s">
        <v>36</v>
      </c>
      <c r="C5" s="30">
        <v>23.681000000000001</v>
      </c>
      <c r="D5" s="31">
        <v>30.817</v>
      </c>
      <c r="E5" s="32">
        <v>44.134700000000002</v>
      </c>
      <c r="F5" s="30">
        <v>43.782899999999998</v>
      </c>
      <c r="G5" s="31">
        <v>14.427</v>
      </c>
      <c r="H5" s="32">
        <v>29.399000000000001</v>
      </c>
      <c r="I5" s="30">
        <v>46.4133</v>
      </c>
      <c r="J5" s="31">
        <v>28.8993</v>
      </c>
      <c r="K5" s="32">
        <v>20.7818</v>
      </c>
      <c r="L5" s="30">
        <v>28.8002</v>
      </c>
      <c r="M5" s="31">
        <v>7.1763000000000003</v>
      </c>
      <c r="N5" s="32">
        <v>33.057699999999997</v>
      </c>
      <c r="O5" s="30">
        <v>27.3843</v>
      </c>
      <c r="P5" s="31">
        <v>26.411200000000001</v>
      </c>
      <c r="Q5" s="32">
        <v>34.575800000000001</v>
      </c>
      <c r="R5" s="30">
        <v>55.343400000000003</v>
      </c>
      <c r="S5" s="31">
        <v>38.883400000000002</v>
      </c>
      <c r="T5" s="32"/>
      <c r="U5" s="30">
        <v>73.761499999999998</v>
      </c>
      <c r="V5" s="32">
        <v>71.787999999999997</v>
      </c>
      <c r="W5" s="32"/>
      <c r="X5" s="30">
        <v>43.976100000000002</v>
      </c>
      <c r="Y5" s="31">
        <v>33.009799999999998</v>
      </c>
      <c r="Z5" s="32">
        <v>27.9055</v>
      </c>
      <c r="AA5" s="30">
        <v>49.798000000000002</v>
      </c>
      <c r="AB5" s="31">
        <v>55.998699999999999</v>
      </c>
      <c r="AC5" s="32">
        <v>41.1858</v>
      </c>
      <c r="AD5" s="30">
        <v>36.212899999999998</v>
      </c>
      <c r="AE5" s="31">
        <v>51.014099999999999</v>
      </c>
      <c r="AF5" s="32">
        <v>27.529599999999999</v>
      </c>
      <c r="AG5" s="30">
        <v>49.039400000000001</v>
      </c>
      <c r="AH5" s="31">
        <v>43.011299999999999</v>
      </c>
      <c r="AI5" s="32">
        <v>63.542700000000004</v>
      </c>
      <c r="AJ5" s="30">
        <v>50.243699999999997</v>
      </c>
      <c r="AK5" s="31">
        <v>72.475499999999997</v>
      </c>
      <c r="AL5" s="32">
        <v>51.963000000000001</v>
      </c>
      <c r="AM5" s="30">
        <v>56.453699999999998</v>
      </c>
      <c r="AN5" s="31">
        <v>40.1935</v>
      </c>
      <c r="AO5" s="32"/>
    </row>
    <row r="6" spans="1:44" ht="15.75" thickBot="1" x14ac:dyDescent="0.3">
      <c r="A6" s="25" t="s">
        <v>23</v>
      </c>
      <c r="B6" s="58" t="s">
        <v>37</v>
      </c>
      <c r="C6" s="30">
        <v>51.992400000000004</v>
      </c>
      <c r="D6" s="31">
        <v>41.73</v>
      </c>
      <c r="E6" s="54">
        <v>41.1417</v>
      </c>
      <c r="F6" s="30">
        <v>43.818199999999997</v>
      </c>
      <c r="G6" s="31">
        <v>77.573599999999999</v>
      </c>
      <c r="H6" s="32">
        <v>55.153300000000002</v>
      </c>
      <c r="I6" s="53">
        <v>44.7331</v>
      </c>
      <c r="J6" s="31">
        <v>66.540700000000001</v>
      </c>
      <c r="K6" s="32">
        <v>58.1006</v>
      </c>
      <c r="L6" s="30">
        <v>47.886600000000001</v>
      </c>
      <c r="M6" s="31">
        <v>47.440300000000001</v>
      </c>
      <c r="N6" s="32">
        <v>47.6858</v>
      </c>
      <c r="O6" s="30">
        <v>59.838999999999999</v>
      </c>
      <c r="P6" s="31">
        <v>53.227699999999999</v>
      </c>
      <c r="Q6" s="32">
        <v>58.0991</v>
      </c>
      <c r="R6" s="53">
        <v>37.782499999999999</v>
      </c>
      <c r="S6" s="31">
        <v>56.042700000000004</v>
      </c>
      <c r="T6" s="32"/>
      <c r="U6" s="53">
        <v>6.7252000000000001</v>
      </c>
      <c r="V6" s="54">
        <v>21.691800000000001</v>
      </c>
      <c r="W6" s="32"/>
      <c r="X6" s="30">
        <v>46.799199999999999</v>
      </c>
      <c r="Y6" s="31">
        <v>54.412799999999997</v>
      </c>
      <c r="Z6" s="32">
        <v>56.571300000000001</v>
      </c>
      <c r="AA6" s="53">
        <v>45.289400000000001</v>
      </c>
      <c r="AB6" s="55">
        <v>41.37</v>
      </c>
      <c r="AC6" s="54">
        <v>36.728700000000003</v>
      </c>
      <c r="AD6" s="30">
        <v>59.776499999999999</v>
      </c>
      <c r="AE6" s="55">
        <v>37.108899999999998</v>
      </c>
      <c r="AF6" s="32">
        <v>43.306800000000003</v>
      </c>
      <c r="AG6" s="53">
        <v>44.766399999999997</v>
      </c>
      <c r="AH6" s="31">
        <v>54.517400000000002</v>
      </c>
      <c r="AI6" s="54">
        <v>8.6880000000000006</v>
      </c>
      <c r="AJ6" s="53">
        <v>40.848799999999997</v>
      </c>
      <c r="AK6" s="55">
        <v>13.106299999999999</v>
      </c>
      <c r="AL6" s="54">
        <v>25.697299999999998</v>
      </c>
      <c r="AM6" s="53">
        <v>38.967399999999998</v>
      </c>
      <c r="AN6" s="31">
        <v>55.569699999999997</v>
      </c>
      <c r="AO6" s="32"/>
      <c r="AP6" s="7">
        <v>36</v>
      </c>
    </row>
    <row r="7" spans="1:44" x14ac:dyDescent="0.25">
      <c r="A7" s="153" t="s">
        <v>28</v>
      </c>
      <c r="B7" s="58" t="s">
        <v>38</v>
      </c>
      <c r="C7" s="12">
        <v>13.0501</v>
      </c>
      <c r="D7" s="13">
        <v>11.0656</v>
      </c>
      <c r="E7" s="14">
        <v>4.0221999999999998</v>
      </c>
      <c r="F7" s="12">
        <v>4.0603999999999996</v>
      </c>
      <c r="G7" s="13">
        <v>6.9823000000000004</v>
      </c>
      <c r="H7" s="14">
        <v>8.0153999999999996</v>
      </c>
      <c r="I7" s="12">
        <v>3.5689000000000002</v>
      </c>
      <c r="J7" s="13">
        <v>3.6160000000000001</v>
      </c>
      <c r="K7" s="14">
        <v>14.759600000000001</v>
      </c>
      <c r="L7" s="12">
        <v>15.0916</v>
      </c>
      <c r="M7" s="13">
        <v>34.759099999999997</v>
      </c>
      <c r="N7" s="14">
        <v>10.631399999999999</v>
      </c>
      <c r="O7" s="12">
        <v>8.0030999999999999</v>
      </c>
      <c r="P7" s="13">
        <v>6.9028999999999998</v>
      </c>
      <c r="Q7" s="14">
        <v>3.5487000000000002</v>
      </c>
      <c r="R7" s="12">
        <v>0.4718</v>
      </c>
      <c r="S7" s="13">
        <v>1.6826000000000001</v>
      </c>
      <c r="T7" s="14"/>
      <c r="U7" s="12">
        <v>4.3099999999999999E-2</v>
      </c>
      <c r="V7" s="14">
        <v>9.2999999999999999E-2</v>
      </c>
      <c r="W7" s="14"/>
      <c r="X7" s="12">
        <v>2.0699999999999998</v>
      </c>
      <c r="Y7" s="13">
        <v>7.0110000000000001</v>
      </c>
      <c r="Z7" s="14">
        <v>8.5487000000000002</v>
      </c>
      <c r="AA7" s="12">
        <v>1.1080000000000001</v>
      </c>
      <c r="AB7" s="13">
        <v>1.0718000000000001</v>
      </c>
      <c r="AC7" s="14">
        <v>4.4463999999999997</v>
      </c>
      <c r="AD7" s="12">
        <v>2.1055999999999999</v>
      </c>
      <c r="AE7" s="13">
        <v>2.6389</v>
      </c>
      <c r="AF7" s="14">
        <v>14.815</v>
      </c>
      <c r="AG7" s="12">
        <v>1.5483</v>
      </c>
      <c r="AH7" s="13">
        <v>1.1146</v>
      </c>
      <c r="AI7" s="14">
        <v>6.6299999999999998E-2</v>
      </c>
      <c r="AJ7" s="12">
        <v>2.5084</v>
      </c>
      <c r="AK7" s="13">
        <v>6.4100000000000004E-2</v>
      </c>
      <c r="AL7" s="14">
        <v>1.5117</v>
      </c>
      <c r="AM7" s="12">
        <v>0.99399999999999999</v>
      </c>
      <c r="AN7" s="13">
        <v>2.3515000000000001</v>
      </c>
      <c r="AO7" s="14"/>
      <c r="AP7" s="7">
        <v>15</v>
      </c>
      <c r="AQ7" s="7" t="s">
        <v>31</v>
      </c>
    </row>
    <row r="8" spans="1:44" ht="15.75" thickBot="1" x14ac:dyDescent="0.3">
      <c r="A8" s="155"/>
      <c r="B8" s="58" t="s">
        <v>39</v>
      </c>
      <c r="C8" s="18">
        <v>7.2657999999999996</v>
      </c>
      <c r="D8" s="19">
        <v>8.4222999999999999</v>
      </c>
      <c r="E8" s="20">
        <v>1.0569999999999999</v>
      </c>
      <c r="F8" s="18">
        <v>0.79869999999999997</v>
      </c>
      <c r="G8" s="19">
        <v>0.80920000000000003</v>
      </c>
      <c r="H8" s="20">
        <v>2.5118</v>
      </c>
      <c r="I8" s="18">
        <v>0.29649999999999999</v>
      </c>
      <c r="J8" s="19">
        <v>0.25950000000000001</v>
      </c>
      <c r="K8" s="20">
        <v>4.6534000000000004</v>
      </c>
      <c r="L8" s="18">
        <v>4.2411000000000003</v>
      </c>
      <c r="M8" s="19">
        <v>5.1117999999999997</v>
      </c>
      <c r="N8" s="20">
        <v>3.6017999999999999</v>
      </c>
      <c r="O8" s="18">
        <v>2.1509</v>
      </c>
      <c r="P8" s="19">
        <v>3.1240999999999999</v>
      </c>
      <c r="Q8" s="20">
        <v>0.37419999999999998</v>
      </c>
      <c r="R8" s="18">
        <v>2.1899999999999999E-2</v>
      </c>
      <c r="S8" s="19">
        <v>0.13350000000000001</v>
      </c>
      <c r="T8" s="20"/>
      <c r="U8" s="18">
        <v>0.02</v>
      </c>
      <c r="V8" s="20">
        <v>1.5900000000000001E-2</v>
      </c>
      <c r="W8" s="20"/>
      <c r="X8" s="18">
        <v>0.40350000000000003</v>
      </c>
      <c r="Y8" s="19">
        <v>2.0186999999999999</v>
      </c>
      <c r="Z8" s="20">
        <v>3.5926</v>
      </c>
      <c r="AA8" s="18">
        <v>9.1600000000000001E-2</v>
      </c>
      <c r="AB8" s="19">
        <v>0.13389999999999999</v>
      </c>
      <c r="AC8" s="20">
        <v>1.5259</v>
      </c>
      <c r="AD8" s="18">
        <v>0.3</v>
      </c>
      <c r="AE8" s="19">
        <v>0.85940000000000005</v>
      </c>
      <c r="AF8" s="20">
        <v>3.5270000000000001</v>
      </c>
      <c r="AG8" s="18">
        <v>0.18529999999999999</v>
      </c>
      <c r="AH8" s="19">
        <v>4.5699999999999998E-2</v>
      </c>
      <c r="AI8" s="20">
        <v>6.0000000000000001E-3</v>
      </c>
      <c r="AJ8" s="18">
        <v>0.85740000000000005</v>
      </c>
      <c r="AK8" s="19">
        <v>1.8599999999999998E-2</v>
      </c>
      <c r="AL8" s="20">
        <v>0.26860000000000001</v>
      </c>
      <c r="AM8" s="18">
        <v>9.1999999999999998E-2</v>
      </c>
      <c r="AN8" s="19">
        <v>0.20810000000000001</v>
      </c>
      <c r="AO8" s="20"/>
      <c r="AP8" s="7">
        <f>AP6-AP7</f>
        <v>21</v>
      </c>
    </row>
    <row r="9" spans="1:44" x14ac:dyDescent="0.25">
      <c r="A9" s="153" t="s">
        <v>29</v>
      </c>
      <c r="B9" s="58" t="s">
        <v>40</v>
      </c>
      <c r="C9" s="12">
        <v>0.8</v>
      </c>
      <c r="D9" s="13">
        <v>1.0988</v>
      </c>
      <c r="E9" s="14">
        <v>0.79449999999999998</v>
      </c>
      <c r="F9" s="12">
        <v>0.13569999999999999</v>
      </c>
      <c r="G9" s="13">
        <v>4.5100000000000001E-2</v>
      </c>
      <c r="H9" s="14">
        <v>0.1431</v>
      </c>
      <c r="I9" s="12">
        <v>3.78E-2</v>
      </c>
      <c r="J9" s="13">
        <v>2.0299999999999999E-2</v>
      </c>
      <c r="K9" s="14">
        <v>0.14219999999999999</v>
      </c>
      <c r="L9" s="12">
        <v>7.6700000000000004E-2</v>
      </c>
      <c r="M9" s="13">
        <v>0.71579999999999999</v>
      </c>
      <c r="N9" s="14">
        <v>0.1762</v>
      </c>
      <c r="O9" s="12">
        <v>7.3499999999999996E-2</v>
      </c>
      <c r="P9" s="13">
        <v>0.24099999999999999</v>
      </c>
      <c r="Q9" s="14">
        <v>1.4800000000000001E-2</v>
      </c>
      <c r="R9" s="12">
        <v>9.7999999999999997E-3</v>
      </c>
      <c r="S9" s="13">
        <v>1.6400000000000001E-2</v>
      </c>
      <c r="T9" s="14"/>
      <c r="U9" s="12">
        <v>1.2800000000000001E-2</v>
      </c>
      <c r="V9" s="14">
        <v>8.8000000000000005E-3</v>
      </c>
      <c r="W9" s="14"/>
      <c r="X9" s="12">
        <v>4.3099999999999999E-2</v>
      </c>
      <c r="Y9" s="13">
        <v>6.6799999999999998E-2</v>
      </c>
      <c r="Z9" s="14">
        <v>0.44019999999999998</v>
      </c>
      <c r="AA9" s="12">
        <v>3.1099999999999999E-2</v>
      </c>
      <c r="AB9" s="13">
        <v>1.3599999999999999E-2</v>
      </c>
      <c r="AC9" s="14">
        <v>3.6999999999999998E-2</v>
      </c>
      <c r="AD9" s="12">
        <v>3.5099999999999999E-2</v>
      </c>
      <c r="AE9" s="13">
        <v>7.0300000000000001E-2</v>
      </c>
      <c r="AF9" s="14">
        <v>0.16589999999999999</v>
      </c>
      <c r="AG9" s="12">
        <v>2.9100000000000001E-2</v>
      </c>
      <c r="AH9" s="13">
        <v>2.3999999999999998E-3</v>
      </c>
      <c r="AI9" s="14">
        <v>2.3999999999999998E-3</v>
      </c>
      <c r="AJ9" s="12">
        <v>5.3999999999999999E-2</v>
      </c>
      <c r="AK9" s="13">
        <v>9.1999999999999998E-3</v>
      </c>
      <c r="AL9" s="14">
        <v>4.4999999999999997E-3</v>
      </c>
      <c r="AM9" s="12">
        <v>2.4299999999999999E-2</v>
      </c>
      <c r="AN9" s="13">
        <v>1.15E-2</v>
      </c>
      <c r="AO9" s="14"/>
      <c r="AP9" s="7">
        <f>(AP8*100)/AP6</f>
        <v>58.333333333333336</v>
      </c>
      <c r="AR9" s="7" t="s">
        <v>23</v>
      </c>
    </row>
    <row r="10" spans="1:44" x14ac:dyDescent="0.25">
      <c r="A10" s="154"/>
      <c r="B10" s="58" t="s">
        <v>41</v>
      </c>
      <c r="C10" s="15">
        <v>3.0099999999999998E-2</v>
      </c>
      <c r="D10" s="16">
        <v>7.2700000000000001E-2</v>
      </c>
      <c r="E10" s="17">
        <v>3.7999999999999999E-2</v>
      </c>
      <c r="F10" s="15">
        <v>2.3800000000000002E-2</v>
      </c>
      <c r="G10" s="16">
        <v>1.0500000000000001E-2</v>
      </c>
      <c r="H10" s="17">
        <v>2.1499999999999998E-2</v>
      </c>
      <c r="I10" s="15">
        <v>1.8010000000000002E-2</v>
      </c>
      <c r="J10" s="16">
        <v>1.26E-2</v>
      </c>
      <c r="K10" s="17">
        <v>1.7100000000000001E-2</v>
      </c>
      <c r="L10" s="15">
        <v>1.23E-2</v>
      </c>
      <c r="M10" s="16">
        <v>1.4084000000000001</v>
      </c>
      <c r="N10" s="17">
        <v>1.01E-2</v>
      </c>
      <c r="O10" s="15">
        <v>2.2100000000000002E-2</v>
      </c>
      <c r="P10" s="16">
        <v>1.44E-2</v>
      </c>
      <c r="Q10" s="17">
        <v>3.2000000000000002E-3</v>
      </c>
      <c r="R10" s="15">
        <v>7.7000000000000002E-3</v>
      </c>
      <c r="S10" s="16">
        <v>1.46E-2</v>
      </c>
      <c r="T10" s="17"/>
      <c r="U10" s="15">
        <v>1.1599999999999999E-2</v>
      </c>
      <c r="V10" s="17">
        <v>1.43E-2</v>
      </c>
      <c r="W10" s="17"/>
      <c r="X10" s="15">
        <v>1.84E-2</v>
      </c>
      <c r="Y10" s="16">
        <v>1.21E-2</v>
      </c>
      <c r="Z10" s="17">
        <v>0.1265</v>
      </c>
      <c r="AA10" s="15">
        <v>2.47E-2</v>
      </c>
      <c r="AB10" s="16">
        <v>5.4999999999999997E-3</v>
      </c>
      <c r="AC10" s="17">
        <v>7.7999999999999996E-3</v>
      </c>
      <c r="AD10" s="15">
        <v>2.92E-2</v>
      </c>
      <c r="AE10" s="16">
        <v>1.9099999999999999E-2</v>
      </c>
      <c r="AF10" s="17">
        <v>3.8699999999999998E-2</v>
      </c>
      <c r="AG10" s="15">
        <v>2.7799999999999998E-2</v>
      </c>
      <c r="AH10" s="16">
        <v>1.5E-3</v>
      </c>
      <c r="AI10" s="17">
        <v>2.5000000000000001E-3</v>
      </c>
      <c r="AJ10" s="15">
        <v>3.0599999999999999E-2</v>
      </c>
      <c r="AK10" s="16">
        <v>1.0800000000000001E-2</v>
      </c>
      <c r="AL10" s="17">
        <v>8.9999999999999998E-4</v>
      </c>
      <c r="AM10" s="15">
        <v>1.55E-2</v>
      </c>
      <c r="AN10" s="16">
        <v>5.1999999999999998E-3</v>
      </c>
      <c r="AO10" s="17"/>
      <c r="AP10" s="7">
        <f>(AP7*100)/AP6</f>
        <v>41.666666666666664</v>
      </c>
      <c r="AQ10" s="7" t="s">
        <v>32</v>
      </c>
      <c r="AR10" s="7" t="s">
        <v>33</v>
      </c>
    </row>
    <row r="11" spans="1:44" ht="15.75" thickBot="1" x14ac:dyDescent="0.3">
      <c r="A11" s="155"/>
      <c r="B11" s="58" t="s">
        <v>42</v>
      </c>
      <c r="C11" s="26">
        <v>5.7799999999999997E-2</v>
      </c>
      <c r="D11" s="27">
        <v>0.1108</v>
      </c>
      <c r="E11" s="28">
        <v>2.0999999999999999E-3</v>
      </c>
      <c r="F11" s="26">
        <v>2.3900000000000001E-2</v>
      </c>
      <c r="G11" s="27">
        <v>3.8600000000000002E-2</v>
      </c>
      <c r="H11" s="28">
        <v>2.3E-3</v>
      </c>
      <c r="I11" s="26">
        <v>1.6899999999999998E-2</v>
      </c>
      <c r="J11" s="27">
        <v>2.58E-2</v>
      </c>
      <c r="K11" s="28">
        <v>1.38E-2</v>
      </c>
      <c r="L11" s="26">
        <v>1.1299999999999999E-2</v>
      </c>
      <c r="M11" s="27">
        <v>1.423</v>
      </c>
      <c r="N11" s="28">
        <v>1.6E-2</v>
      </c>
      <c r="O11" s="26">
        <v>9.0800000000000006E-2</v>
      </c>
      <c r="P11" s="27">
        <v>2.7199999999999998E-2</v>
      </c>
      <c r="Q11" s="28">
        <v>6.3E-3</v>
      </c>
      <c r="R11" s="26">
        <v>8.5000000000000006E-3</v>
      </c>
      <c r="S11" s="27">
        <v>5.0599999999999999E-2</v>
      </c>
      <c r="T11" s="28"/>
      <c r="U11" s="26">
        <v>6.7000000000000002E-3</v>
      </c>
      <c r="V11" s="28">
        <v>1.14E-2</v>
      </c>
      <c r="W11" s="28"/>
      <c r="X11" s="26">
        <v>1.5599999999999999E-2</v>
      </c>
      <c r="Y11" s="27">
        <v>0.02</v>
      </c>
      <c r="Z11" s="28">
        <v>0.14369999999999999</v>
      </c>
      <c r="AA11" s="26">
        <v>3.4299999999999997E-2</v>
      </c>
      <c r="AB11" s="27">
        <v>1.67E-2</v>
      </c>
      <c r="AC11" s="28">
        <v>1.3599999999999999E-2</v>
      </c>
      <c r="AD11" s="26">
        <v>0.10920000000000001</v>
      </c>
      <c r="AE11" s="27">
        <v>3.2800000000000003E-2</v>
      </c>
      <c r="AF11" s="28">
        <v>6.8400000000000002E-2</v>
      </c>
      <c r="AG11" s="26">
        <v>7.9000000000000001E-2</v>
      </c>
      <c r="AH11" s="27">
        <v>4.7999999999999996E-3</v>
      </c>
      <c r="AI11" s="28">
        <v>4.8999999999999998E-3</v>
      </c>
      <c r="AJ11" s="26">
        <v>4.2200000000000001E-2</v>
      </c>
      <c r="AK11" s="27">
        <v>3.2599999999999997E-2</v>
      </c>
      <c r="AL11" s="28">
        <v>3.5999999999999999E-3</v>
      </c>
      <c r="AM11" s="26">
        <v>1.5900000000000001E-2</v>
      </c>
      <c r="AN11" s="27">
        <v>8.8000000000000005E-3</v>
      </c>
      <c r="AO11" s="28"/>
    </row>
    <row r="12" spans="1:44" ht="15.75" thickBot="1" x14ac:dyDescent="0.3">
      <c r="B12" s="21" t="s">
        <v>26</v>
      </c>
      <c r="C12" s="30">
        <f t="shared" ref="C12:AO12" si="0">C4+C5+C6+C7+C8+C9+C10+C11</f>
        <v>99.70320000000001</v>
      </c>
      <c r="D12" s="31">
        <f t="shared" si="0"/>
        <v>100.07309999999998</v>
      </c>
      <c r="E12" s="31">
        <f t="shared" si="0"/>
        <v>100.69159999999999</v>
      </c>
      <c r="F12" s="31">
        <f t="shared" si="0"/>
        <v>99.640699999999981</v>
      </c>
      <c r="G12" s="31">
        <f t="shared" si="0"/>
        <v>100.0341</v>
      </c>
      <c r="H12" s="31">
        <f t="shared" si="0"/>
        <v>100.0296</v>
      </c>
      <c r="I12" s="31">
        <f t="shared" si="0"/>
        <v>100.28681000000002</v>
      </c>
      <c r="J12" s="31">
        <f t="shared" si="0"/>
        <v>100.03700000000002</v>
      </c>
      <c r="K12" s="31">
        <f t="shared" si="0"/>
        <v>99.969800000000021</v>
      </c>
      <c r="L12" s="31">
        <f t="shared" si="0"/>
        <v>100.02210000000001</v>
      </c>
      <c r="M12" s="31">
        <f t="shared" si="0"/>
        <v>99.846700000000013</v>
      </c>
      <c r="N12" s="31">
        <f t="shared" si="0"/>
        <v>99.990099999999984</v>
      </c>
      <c r="O12" s="31">
        <f t="shared" si="0"/>
        <v>99.841999999999985</v>
      </c>
      <c r="P12" s="31">
        <f t="shared" si="0"/>
        <v>99.748699999999985</v>
      </c>
      <c r="Q12" s="31">
        <f t="shared" si="0"/>
        <v>100.0194</v>
      </c>
      <c r="R12" s="31">
        <f t="shared" si="0"/>
        <v>99.726900000000001</v>
      </c>
      <c r="S12" s="31">
        <f t="shared" si="0"/>
        <v>99.818700000000007</v>
      </c>
      <c r="T12" s="31">
        <f>T4+T5+T6+T7+T8+T9+T10+T11</f>
        <v>0</v>
      </c>
      <c r="U12" s="31">
        <f t="shared" si="0"/>
        <v>99.84429999999999</v>
      </c>
      <c r="V12" s="31">
        <f>V4+V5+V6+V7+V8+V9+V10+V11</f>
        <v>99.789299999999997</v>
      </c>
      <c r="W12" s="31">
        <f>W4+W5+W6+W7+W8+W9+W10+W11</f>
        <v>0</v>
      </c>
      <c r="X12" s="31">
        <f>X4+X5+X6+X7+X8+X9+X10+X11</f>
        <v>99.60329999999999</v>
      </c>
      <c r="Y12" s="31">
        <f t="shared" si="0"/>
        <v>99.940699999999978</v>
      </c>
      <c r="Z12" s="31">
        <f t="shared" si="0"/>
        <v>99.847499999999997</v>
      </c>
      <c r="AA12" s="31">
        <f t="shared" si="0"/>
        <v>99.945599999999999</v>
      </c>
      <c r="AB12" s="31">
        <f t="shared" si="0"/>
        <v>100.04909999999998</v>
      </c>
      <c r="AC12" s="31">
        <f t="shared" si="0"/>
        <v>99.468199999999996</v>
      </c>
      <c r="AD12" s="31">
        <f>AD4+AD5+AD6+AD7+AD8+AD9+AD10+AD11</f>
        <v>99.871499999999983</v>
      </c>
      <c r="AE12" s="31">
        <f t="shared" si="0"/>
        <v>99.851199999999992</v>
      </c>
      <c r="AF12" s="31">
        <f t="shared" si="0"/>
        <v>99.677700000000002</v>
      </c>
      <c r="AG12" s="31">
        <f t="shared" si="0"/>
        <v>99.727599999999995</v>
      </c>
      <c r="AH12" s="31">
        <f t="shared" si="0"/>
        <v>99.857799999999983</v>
      </c>
      <c r="AI12" s="31">
        <f t="shared" si="0"/>
        <v>99.787999999999997</v>
      </c>
      <c r="AJ12" s="31">
        <f t="shared" si="0"/>
        <v>99.689399999999992</v>
      </c>
      <c r="AK12" s="31">
        <f t="shared" si="0"/>
        <v>100.04510000000002</v>
      </c>
      <c r="AL12" s="31">
        <f t="shared" si="0"/>
        <v>99.894700000000014</v>
      </c>
      <c r="AM12" s="31">
        <f t="shared" si="0"/>
        <v>99.97529999999999</v>
      </c>
      <c r="AN12" s="31">
        <f t="shared" si="0"/>
        <v>99.999399999999994</v>
      </c>
      <c r="AO12" s="32">
        <f t="shared" si="0"/>
        <v>0</v>
      </c>
    </row>
    <row r="13" spans="1:44" ht="15" customHeight="1" thickBot="1" x14ac:dyDescent="0.3">
      <c r="B13" s="21" t="s">
        <v>20</v>
      </c>
      <c r="C13" s="37">
        <f>C3-C12</f>
        <v>0.3358999999999952</v>
      </c>
      <c r="D13" s="38">
        <f t="shared" ref="D13:AO13" si="1">D3-D12</f>
        <v>-6.0599999999979559E-2</v>
      </c>
      <c r="E13" s="38">
        <f t="shared" si="1"/>
        <v>-0.68119999999998981</v>
      </c>
      <c r="F13" s="38">
        <f>F3-F12</f>
        <v>0.3609000000000151</v>
      </c>
      <c r="G13" s="38">
        <f t="shared" si="1"/>
        <v>-3.119999999999834E-2</v>
      </c>
      <c r="H13" s="38">
        <f t="shared" si="1"/>
        <v>-1.2200000000007094E-2</v>
      </c>
      <c r="I13" s="38">
        <f t="shared" si="1"/>
        <v>-0.27881000000002132</v>
      </c>
      <c r="J13" s="38">
        <f t="shared" si="1"/>
        <v>-2.780000000001337E-2</v>
      </c>
      <c r="K13" s="38">
        <f t="shared" si="1"/>
        <v>3.7099999999981037E-2</v>
      </c>
      <c r="L13" s="38">
        <f t="shared" si="1"/>
        <v>1.5999999999991132E-2</v>
      </c>
      <c r="M13" s="38">
        <f t="shared" si="1"/>
        <v>0.17479999999999052</v>
      </c>
      <c r="N13" s="38">
        <f t="shared" si="1"/>
        <v>2.1700000000009823E-2</v>
      </c>
      <c r="O13" s="38">
        <f>O3-O12</f>
        <v>0.18830000000001235</v>
      </c>
      <c r="P13" s="38">
        <f t="shared" si="1"/>
        <v>0.25340000000001339</v>
      </c>
      <c r="Q13" s="38">
        <f t="shared" si="1"/>
        <v>-1.6900000000006798E-2</v>
      </c>
      <c r="R13" s="38">
        <f t="shared" si="1"/>
        <v>0.29980000000000473</v>
      </c>
      <c r="S13" s="38">
        <f t="shared" si="1"/>
        <v>0.1927999999999912</v>
      </c>
      <c r="T13" s="38">
        <f>T3-T12</f>
        <v>0</v>
      </c>
      <c r="U13" s="38">
        <f t="shared" si="1"/>
        <v>0.15580000000001348</v>
      </c>
      <c r="V13" s="38">
        <f>V3-V12</f>
        <v>0.22620000000000573</v>
      </c>
      <c r="W13" s="38">
        <f>W3-W12</f>
        <v>0</v>
      </c>
      <c r="X13" s="38">
        <f t="shared" si="1"/>
        <v>0.43000000000000682</v>
      </c>
      <c r="Y13" s="38">
        <f t="shared" si="1"/>
        <v>0.10720000000002017</v>
      </c>
      <c r="Z13" s="38">
        <f t="shared" si="1"/>
        <v>0.16310000000000002</v>
      </c>
      <c r="AA13" s="38">
        <f t="shared" si="1"/>
        <v>7.540000000000191E-2</v>
      </c>
      <c r="AB13" s="38">
        <f t="shared" si="1"/>
        <v>-3.9699999999982083E-2</v>
      </c>
      <c r="AC13" s="38">
        <f t="shared" si="1"/>
        <v>0.53430000000000177</v>
      </c>
      <c r="AD13" s="38">
        <f t="shared" si="1"/>
        <v>0.14140000000001862</v>
      </c>
      <c r="AE13" s="38">
        <f t="shared" si="1"/>
        <v>0.15030000000000143</v>
      </c>
      <c r="AF13" s="38">
        <f t="shared" si="1"/>
        <v>0.32299999999999329</v>
      </c>
      <c r="AG13" s="38">
        <f t="shared" si="1"/>
        <v>0.29890000000000327</v>
      </c>
      <c r="AH13" s="38">
        <f t="shared" si="1"/>
        <v>0.14350000000001728</v>
      </c>
      <c r="AI13" s="38">
        <f t="shared" si="1"/>
        <v>0.22100000000000364</v>
      </c>
      <c r="AJ13" s="38">
        <f t="shared" si="1"/>
        <v>0.3224000000000018</v>
      </c>
      <c r="AK13" s="38">
        <f t="shared" si="1"/>
        <v>-4.0200000000012892E-2</v>
      </c>
      <c r="AL13" s="38">
        <f t="shared" si="1"/>
        <v>0.1098999999999819</v>
      </c>
      <c r="AM13" s="38">
        <f t="shared" si="1"/>
        <v>3.2800000000008822E-2</v>
      </c>
      <c r="AN13" s="38">
        <f t="shared" si="1"/>
        <v>2.1000000000000796E-2</v>
      </c>
      <c r="AO13" s="39">
        <f t="shared" si="1"/>
        <v>0</v>
      </c>
    </row>
    <row r="14" spans="1:44" ht="30" customHeight="1" x14ac:dyDescent="0.25">
      <c r="A14" s="36"/>
      <c r="B14" s="23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36"/>
    </row>
  </sheetData>
  <mergeCells count="16">
    <mergeCell ref="AM1:AO1"/>
    <mergeCell ref="A2:A3"/>
    <mergeCell ref="A7:A8"/>
    <mergeCell ref="A9:A11"/>
    <mergeCell ref="AG1:AI1"/>
    <mergeCell ref="AJ1:AL1"/>
    <mergeCell ref="U1:W1"/>
    <mergeCell ref="X1:Z1"/>
    <mergeCell ref="AA1:AC1"/>
    <mergeCell ref="AD1:AF1"/>
    <mergeCell ref="C1:E1"/>
    <mergeCell ref="F1:H1"/>
    <mergeCell ref="I1:K1"/>
    <mergeCell ref="L1:N1"/>
    <mergeCell ref="O1:Q1"/>
    <mergeCell ref="R1:T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"/>
  <sheetViews>
    <sheetView topLeftCell="AC1" workbookViewId="0">
      <selection activeCell="B4" sqref="B4:AO11"/>
    </sheetView>
  </sheetViews>
  <sheetFormatPr baseColWidth="10" defaultRowHeight="15" x14ac:dyDescent="0.25"/>
  <cols>
    <col min="1" max="1" width="21.42578125" style="7" customWidth="1"/>
    <col min="2" max="2" width="11.42578125" style="1"/>
    <col min="3" max="3" width="12.5703125" style="7" bestFit="1" customWidth="1"/>
    <col min="4" max="41" width="11.42578125" style="7"/>
    <col min="42" max="42" width="25.7109375" style="7" customWidth="1"/>
    <col min="43" max="43" width="11.42578125" style="7"/>
    <col min="44" max="44" width="16.28515625" style="7" customWidth="1"/>
    <col min="45" max="16384" width="11.42578125" style="7"/>
  </cols>
  <sheetData>
    <row r="1" spans="1:44" s="1" customFormat="1" ht="15.75" thickBot="1" x14ac:dyDescent="0.3">
      <c r="B1" s="2" t="s">
        <v>43</v>
      </c>
      <c r="C1" s="150" t="s">
        <v>5</v>
      </c>
      <c r="D1" s="151"/>
      <c r="E1" s="152"/>
      <c r="F1" s="150" t="s">
        <v>9</v>
      </c>
      <c r="G1" s="151"/>
      <c r="H1" s="152"/>
      <c r="I1" s="150" t="s">
        <v>10</v>
      </c>
      <c r="J1" s="151"/>
      <c r="K1" s="152"/>
      <c r="L1" s="150" t="s">
        <v>7</v>
      </c>
      <c r="M1" s="151"/>
      <c r="N1" s="152"/>
      <c r="O1" s="150" t="s">
        <v>11</v>
      </c>
      <c r="P1" s="151"/>
      <c r="Q1" s="152"/>
      <c r="R1" s="150" t="s">
        <v>12</v>
      </c>
      <c r="S1" s="151"/>
      <c r="T1" s="152"/>
      <c r="U1" s="150" t="s">
        <v>13</v>
      </c>
      <c r="V1" s="151"/>
      <c r="W1" s="152"/>
      <c r="X1" s="150" t="s">
        <v>14</v>
      </c>
      <c r="Y1" s="151"/>
      <c r="Z1" s="152"/>
      <c r="AA1" s="150" t="s">
        <v>15</v>
      </c>
      <c r="AB1" s="151"/>
      <c r="AC1" s="152"/>
      <c r="AD1" s="150" t="s">
        <v>16</v>
      </c>
      <c r="AE1" s="151"/>
      <c r="AF1" s="152"/>
      <c r="AG1" s="150" t="s">
        <v>17</v>
      </c>
      <c r="AH1" s="151"/>
      <c r="AI1" s="152"/>
      <c r="AJ1" s="150" t="s">
        <v>18</v>
      </c>
      <c r="AK1" s="151"/>
      <c r="AL1" s="152"/>
      <c r="AM1" s="150" t="s">
        <v>19</v>
      </c>
      <c r="AN1" s="151"/>
      <c r="AO1" s="152"/>
    </row>
    <row r="2" spans="1:44" s="1" customFormat="1" ht="15.75" customHeight="1" thickBot="1" x14ac:dyDescent="0.3">
      <c r="A2" s="156" t="s">
        <v>24</v>
      </c>
      <c r="B2" s="3" t="s">
        <v>4</v>
      </c>
      <c r="C2" s="4" t="s">
        <v>1</v>
      </c>
      <c r="D2" s="5" t="s">
        <v>2</v>
      </c>
      <c r="E2" s="6" t="s">
        <v>3</v>
      </c>
      <c r="F2" s="4" t="s">
        <v>1</v>
      </c>
      <c r="G2" s="5" t="s">
        <v>2</v>
      </c>
      <c r="H2" s="6" t="s">
        <v>3</v>
      </c>
      <c r="I2" s="4" t="s">
        <v>1</v>
      </c>
      <c r="J2" s="5" t="s">
        <v>2</v>
      </c>
      <c r="K2" s="6" t="s">
        <v>3</v>
      </c>
      <c r="L2" s="4" t="s">
        <v>1</v>
      </c>
      <c r="M2" s="5" t="s">
        <v>2</v>
      </c>
      <c r="N2" s="6" t="s">
        <v>3</v>
      </c>
      <c r="O2" s="4" t="s">
        <v>1</v>
      </c>
      <c r="P2" s="5" t="s">
        <v>2</v>
      </c>
      <c r="Q2" s="6" t="s">
        <v>3</v>
      </c>
      <c r="R2" s="4" t="s">
        <v>1</v>
      </c>
      <c r="S2" s="5" t="s">
        <v>2</v>
      </c>
      <c r="T2" s="6" t="s">
        <v>3</v>
      </c>
      <c r="U2" s="4" t="s">
        <v>1</v>
      </c>
      <c r="V2" s="5" t="s">
        <v>2</v>
      </c>
      <c r="W2" s="6" t="s">
        <v>3</v>
      </c>
      <c r="X2" s="4" t="s">
        <v>1</v>
      </c>
      <c r="Y2" s="5" t="s">
        <v>2</v>
      </c>
      <c r="Z2" s="6" t="s">
        <v>3</v>
      </c>
      <c r="AA2" s="4" t="s">
        <v>1</v>
      </c>
      <c r="AB2" s="5" t="s">
        <v>2</v>
      </c>
      <c r="AC2" s="6" t="s">
        <v>3</v>
      </c>
      <c r="AD2" s="4" t="s">
        <v>1</v>
      </c>
      <c r="AE2" s="5" t="s">
        <v>2</v>
      </c>
      <c r="AF2" s="6" t="s">
        <v>3</v>
      </c>
      <c r="AG2" s="4" t="s">
        <v>1</v>
      </c>
      <c r="AH2" s="5" t="s">
        <v>2</v>
      </c>
      <c r="AI2" s="6" t="s">
        <v>3</v>
      </c>
      <c r="AJ2" s="4" t="s">
        <v>1</v>
      </c>
      <c r="AK2" s="5" t="s">
        <v>2</v>
      </c>
      <c r="AL2" s="6" t="s">
        <v>3</v>
      </c>
      <c r="AM2" s="4" t="s">
        <v>1</v>
      </c>
      <c r="AN2" s="5" t="s">
        <v>2</v>
      </c>
      <c r="AO2" s="6" t="s">
        <v>3</v>
      </c>
    </row>
    <row r="3" spans="1:44" ht="15.75" thickBot="1" x14ac:dyDescent="0.3">
      <c r="A3" s="157"/>
      <c r="B3" s="8" t="s">
        <v>8</v>
      </c>
      <c r="C3" s="9">
        <v>100.0125</v>
      </c>
      <c r="D3" s="10">
        <v>100.01600000000001</v>
      </c>
      <c r="E3" s="11">
        <v>100.003</v>
      </c>
      <c r="F3" s="9">
        <v>100.0115</v>
      </c>
      <c r="G3" s="10">
        <v>100.0056</v>
      </c>
      <c r="H3" s="11">
        <v>100.0039</v>
      </c>
      <c r="I3" s="9">
        <v>100.0154</v>
      </c>
      <c r="J3" s="10">
        <v>100.00920000000001</v>
      </c>
      <c r="K3" s="11">
        <v>100.00149999999999</v>
      </c>
      <c r="L3" s="9">
        <v>100.0065</v>
      </c>
      <c r="M3" s="10">
        <v>100.0076</v>
      </c>
      <c r="N3" s="11">
        <v>100.00109999999999</v>
      </c>
      <c r="O3" s="9">
        <v>100.00069999999999</v>
      </c>
      <c r="P3" s="10">
        <v>100.01949999999999</v>
      </c>
      <c r="Q3" s="11">
        <v>100.0008</v>
      </c>
      <c r="R3" s="9">
        <v>100.00660000000001</v>
      </c>
      <c r="S3" s="10">
        <v>100.0038</v>
      </c>
      <c r="T3" s="11"/>
      <c r="U3" s="9">
        <v>100.0201</v>
      </c>
      <c r="V3" s="11">
        <v>100.0189</v>
      </c>
      <c r="W3" s="11"/>
      <c r="X3" s="9">
        <v>100.0033</v>
      </c>
      <c r="Y3" s="10">
        <v>100.011</v>
      </c>
      <c r="Z3" s="11">
        <v>100.0044</v>
      </c>
      <c r="AA3" s="9">
        <v>100.0097</v>
      </c>
      <c r="AB3" s="10">
        <v>100.0193</v>
      </c>
      <c r="AC3" s="11">
        <v>100.0093</v>
      </c>
      <c r="AD3" s="9">
        <v>100.0027</v>
      </c>
      <c r="AE3" s="10">
        <v>100.029</v>
      </c>
      <c r="AF3" s="11">
        <v>100.00539999999999</v>
      </c>
      <c r="AG3" s="9">
        <v>100.006</v>
      </c>
      <c r="AH3" s="10">
        <v>100.0012</v>
      </c>
      <c r="AI3" s="11">
        <v>100.003</v>
      </c>
      <c r="AJ3" s="9">
        <v>100.0275</v>
      </c>
      <c r="AK3" s="10">
        <v>100.0185</v>
      </c>
      <c r="AL3" s="11">
        <v>100.0046</v>
      </c>
      <c r="AM3" s="9">
        <v>100.0097</v>
      </c>
      <c r="AN3" s="10">
        <v>100.00230000000001</v>
      </c>
      <c r="AO3" s="11"/>
    </row>
    <row r="4" spans="1:44" ht="15.75" thickBot="1" x14ac:dyDescent="0.3">
      <c r="A4" s="42" t="s">
        <v>22</v>
      </c>
      <c r="B4" s="58" t="s">
        <v>35</v>
      </c>
      <c r="C4" s="33">
        <v>0.44529999999999997</v>
      </c>
      <c r="D4" s="34">
        <v>6.4292999999999996</v>
      </c>
      <c r="E4" s="56">
        <v>34.091000000000001</v>
      </c>
      <c r="F4" s="33">
        <v>1.0213000000000001</v>
      </c>
      <c r="G4" s="34">
        <v>0.25869999999999999</v>
      </c>
      <c r="H4" s="35">
        <v>12.545500000000001</v>
      </c>
      <c r="I4" s="33">
        <v>0.4713</v>
      </c>
      <c r="J4" s="34">
        <v>5.9700000000000003E-2</v>
      </c>
      <c r="K4" s="35">
        <v>5.1612999999999998</v>
      </c>
      <c r="L4" s="33">
        <v>0.27139999999999997</v>
      </c>
      <c r="M4" s="34">
        <v>1.1696</v>
      </c>
      <c r="N4" s="35">
        <v>4.1925999999999997</v>
      </c>
      <c r="O4" s="33">
        <v>8.5400000000000004E-2</v>
      </c>
      <c r="P4" s="34">
        <v>0.17130000000000001</v>
      </c>
      <c r="Q4" s="35">
        <v>7.2087000000000003</v>
      </c>
      <c r="R4" s="33">
        <v>0.62549999999999994</v>
      </c>
      <c r="S4" s="34">
        <v>2.8794</v>
      </c>
      <c r="T4" s="35"/>
      <c r="U4" s="33">
        <v>1.8777999999999999</v>
      </c>
      <c r="V4" s="35">
        <v>20.238399999999999</v>
      </c>
      <c r="W4" s="35"/>
      <c r="X4" s="33">
        <v>6.2178000000000004</v>
      </c>
      <c r="Y4" s="34">
        <v>3.4765000000000001</v>
      </c>
      <c r="Z4" s="35">
        <v>12.2286</v>
      </c>
      <c r="AA4" s="33">
        <v>1.9736</v>
      </c>
      <c r="AB4" s="34">
        <v>11.7851</v>
      </c>
      <c r="AC4" s="35">
        <v>1.4669000000000001</v>
      </c>
      <c r="AD4" s="33">
        <v>10.400600000000001</v>
      </c>
      <c r="AE4" s="34">
        <v>10.1088</v>
      </c>
      <c r="AF4" s="35">
        <v>5.3463000000000003</v>
      </c>
      <c r="AG4" s="33">
        <v>4.2908999999999997</v>
      </c>
      <c r="AH4" s="34">
        <v>8.6861999999999995</v>
      </c>
      <c r="AI4" s="35">
        <v>5.0298999999999996</v>
      </c>
      <c r="AJ4" s="33">
        <v>0.34100000000000003</v>
      </c>
      <c r="AK4" s="34">
        <v>19.283300000000001</v>
      </c>
      <c r="AL4" s="35">
        <v>6.3730000000000002</v>
      </c>
      <c r="AM4" s="33">
        <v>4.8731999999999998</v>
      </c>
      <c r="AN4" s="34">
        <v>15.909800000000001</v>
      </c>
      <c r="AO4" s="35"/>
    </row>
    <row r="5" spans="1:44" ht="15.75" thickBot="1" x14ac:dyDescent="0.3">
      <c r="A5" s="25" t="s">
        <v>27</v>
      </c>
      <c r="B5" s="58" t="s">
        <v>36</v>
      </c>
      <c r="C5" s="30">
        <v>20.640599999999999</v>
      </c>
      <c r="D5" s="31">
        <v>32.913600000000002</v>
      </c>
      <c r="E5" s="32">
        <v>28.277200000000001</v>
      </c>
      <c r="F5" s="30">
        <v>18.264199999999999</v>
      </c>
      <c r="G5" s="31">
        <v>4.6559999999999997</v>
      </c>
      <c r="H5" s="32">
        <v>44.757199999999997</v>
      </c>
      <c r="I5" s="30">
        <v>20.482399999999998</v>
      </c>
      <c r="J5" s="31">
        <v>7.6675000000000004</v>
      </c>
      <c r="K5" s="32">
        <v>32.390700000000002</v>
      </c>
      <c r="L5" s="30">
        <v>29.561699999999998</v>
      </c>
      <c r="M5" s="31">
        <v>35.92</v>
      </c>
      <c r="N5" s="32">
        <v>24.358000000000001</v>
      </c>
      <c r="O5" s="30">
        <v>3.8323</v>
      </c>
      <c r="P5" s="31">
        <v>3.1657000000000002</v>
      </c>
      <c r="Q5" s="32">
        <v>40.290700000000001</v>
      </c>
      <c r="R5" s="30">
        <v>25.419599999999999</v>
      </c>
      <c r="S5" s="31">
        <v>40.678600000000003</v>
      </c>
      <c r="T5" s="32"/>
      <c r="U5" s="30">
        <v>48.157499999999999</v>
      </c>
      <c r="V5" s="32">
        <v>47.230800000000002</v>
      </c>
      <c r="W5" s="32"/>
      <c r="X5" s="30">
        <v>53.348999999999997</v>
      </c>
      <c r="Y5" s="31">
        <v>43.092300000000002</v>
      </c>
      <c r="Z5" s="32">
        <v>53.37</v>
      </c>
      <c r="AA5" s="30">
        <v>23.884399999999999</v>
      </c>
      <c r="AB5" s="31">
        <v>59.073</v>
      </c>
      <c r="AC5" s="32">
        <v>14.309200000000001</v>
      </c>
      <c r="AD5" s="30">
        <v>56.626199999999997</v>
      </c>
      <c r="AE5" s="31">
        <v>52.355899999999998</v>
      </c>
      <c r="AF5" s="32">
        <v>39.7333</v>
      </c>
      <c r="AG5" s="30">
        <v>46.98</v>
      </c>
      <c r="AH5" s="31">
        <v>55.452100000000002</v>
      </c>
      <c r="AI5" s="32">
        <v>34.097299999999997</v>
      </c>
      <c r="AJ5" s="30">
        <v>26.713999999999999</v>
      </c>
      <c r="AK5" s="31">
        <v>54.941699999999997</v>
      </c>
      <c r="AL5" s="32">
        <v>43.092599999999997</v>
      </c>
      <c r="AM5" s="30">
        <v>49.417999999999999</v>
      </c>
      <c r="AN5" s="31">
        <v>49.478000000000002</v>
      </c>
      <c r="AO5" s="32"/>
    </row>
    <row r="6" spans="1:44" ht="15.75" thickBot="1" x14ac:dyDescent="0.3">
      <c r="A6" s="25" t="s">
        <v>23</v>
      </c>
      <c r="B6" s="58" t="s">
        <v>37</v>
      </c>
      <c r="C6" s="30">
        <v>66.175899999999999</v>
      </c>
      <c r="D6" s="31">
        <v>40.4818</v>
      </c>
      <c r="E6" s="54">
        <v>31.850999999999999</v>
      </c>
      <c r="F6" s="30">
        <v>59.122700000000002</v>
      </c>
      <c r="G6" s="31">
        <v>51.258299999999998</v>
      </c>
      <c r="H6" s="54">
        <v>37.196199999999997</v>
      </c>
      <c r="I6" s="30">
        <v>73.099100000000007</v>
      </c>
      <c r="J6" s="31">
        <v>79.105599999999995</v>
      </c>
      <c r="K6" s="32">
        <v>55.991</v>
      </c>
      <c r="L6" s="30">
        <v>65.266999999999996</v>
      </c>
      <c r="M6" s="31">
        <v>60.079900000000002</v>
      </c>
      <c r="N6" s="32">
        <v>55.838200000000001</v>
      </c>
      <c r="O6" s="30">
        <v>51.935299999999998</v>
      </c>
      <c r="P6" s="55">
        <v>36.042999999999999</v>
      </c>
      <c r="Q6" s="32">
        <v>48.853200000000001</v>
      </c>
      <c r="R6" s="30">
        <v>69.111400000000003</v>
      </c>
      <c r="S6" s="31">
        <v>54.239400000000003</v>
      </c>
      <c r="T6" s="32"/>
      <c r="U6" s="53">
        <v>47.648400000000002</v>
      </c>
      <c r="V6" s="54">
        <v>28.646599999999999</v>
      </c>
      <c r="W6" s="32"/>
      <c r="X6" s="53">
        <v>38.479500000000002</v>
      </c>
      <c r="Y6" s="31">
        <v>47.043300000000002</v>
      </c>
      <c r="Z6" s="54">
        <v>32.337400000000002</v>
      </c>
      <c r="AA6" s="30">
        <v>63.601700000000001</v>
      </c>
      <c r="AB6" s="55">
        <v>28.271899999999999</v>
      </c>
      <c r="AC6" s="32">
        <v>59.305500000000002</v>
      </c>
      <c r="AD6" s="53">
        <v>31.182300000000001</v>
      </c>
      <c r="AE6" s="55">
        <v>34.572200000000002</v>
      </c>
      <c r="AF6" s="32">
        <v>44.219499999999996</v>
      </c>
      <c r="AG6" s="30">
        <v>45.827599999999997</v>
      </c>
      <c r="AH6" s="55">
        <v>33.877400000000002</v>
      </c>
      <c r="AI6" s="32">
        <v>47.177399999999999</v>
      </c>
      <c r="AJ6" s="30">
        <v>64.3874</v>
      </c>
      <c r="AK6" s="55">
        <v>25.427399999999999</v>
      </c>
      <c r="AL6" s="32">
        <v>45.444600000000001</v>
      </c>
      <c r="AM6" s="53">
        <v>42.343499999999999</v>
      </c>
      <c r="AN6" s="55">
        <v>28.526499999999999</v>
      </c>
      <c r="AO6" s="32"/>
      <c r="AP6" s="7">
        <v>36</v>
      </c>
    </row>
    <row r="7" spans="1:44" x14ac:dyDescent="0.25">
      <c r="A7" s="153" t="s">
        <v>28</v>
      </c>
      <c r="B7" s="58" t="s">
        <v>38</v>
      </c>
      <c r="C7" s="12">
        <v>9.5436999999999994</v>
      </c>
      <c r="D7" s="13">
        <v>11.0654</v>
      </c>
      <c r="E7" s="14">
        <v>4.0815999999999999</v>
      </c>
      <c r="F7" s="12">
        <v>13.953099999999999</v>
      </c>
      <c r="G7" s="13">
        <v>22.607500000000002</v>
      </c>
      <c r="H7" s="14">
        <v>4.0321999999999996</v>
      </c>
      <c r="I7" s="12">
        <v>5.0370999999999997</v>
      </c>
      <c r="J7" s="13">
        <v>11.0961</v>
      </c>
      <c r="K7" s="14">
        <v>5.1788999999999996</v>
      </c>
      <c r="L7" s="12">
        <v>3.9918999999999998</v>
      </c>
      <c r="M7" s="13">
        <v>2.5926</v>
      </c>
      <c r="N7" s="14">
        <v>10.048500000000001</v>
      </c>
      <c r="O7" s="12">
        <v>30.016200000000001</v>
      </c>
      <c r="P7" s="57">
        <v>37.564700000000002</v>
      </c>
      <c r="Q7" s="14">
        <v>2.907</v>
      </c>
      <c r="R7" s="12">
        <v>3.9249000000000001</v>
      </c>
      <c r="S7" s="13">
        <v>1.8861000000000001</v>
      </c>
      <c r="T7" s="14"/>
      <c r="U7" s="12">
        <v>1.7374000000000001</v>
      </c>
      <c r="V7" s="14">
        <v>3.0078</v>
      </c>
      <c r="W7" s="14"/>
      <c r="X7" s="12">
        <v>1.3108</v>
      </c>
      <c r="Y7" s="13">
        <v>4.9772999999999996</v>
      </c>
      <c r="Z7" s="14">
        <v>1.4009</v>
      </c>
      <c r="AA7" s="12">
        <v>8.4289000000000005</v>
      </c>
      <c r="AB7" s="13">
        <v>0.64780000000000004</v>
      </c>
      <c r="AC7" s="14">
        <v>16.028400000000001</v>
      </c>
      <c r="AD7" s="12">
        <v>1.1171</v>
      </c>
      <c r="AE7" s="13">
        <v>2.4022000000000001</v>
      </c>
      <c r="AF7" s="14">
        <v>8.1494</v>
      </c>
      <c r="AG7" s="12">
        <v>2.1364000000000001</v>
      </c>
      <c r="AH7" s="13">
        <v>1.2799</v>
      </c>
      <c r="AI7" s="14">
        <v>11.7392</v>
      </c>
      <c r="AJ7" s="12">
        <v>7.4313000000000002</v>
      </c>
      <c r="AK7" s="13">
        <v>0.36849999999999999</v>
      </c>
      <c r="AL7" s="14">
        <v>3.7336</v>
      </c>
      <c r="AM7" s="12">
        <v>2.5876000000000001</v>
      </c>
      <c r="AN7" s="13">
        <v>4.4951999999999996</v>
      </c>
      <c r="AO7" s="14"/>
      <c r="AP7" s="7">
        <v>14</v>
      </c>
      <c r="AQ7" s="7" t="s">
        <v>31</v>
      </c>
    </row>
    <row r="8" spans="1:44" ht="15.75" thickBot="1" x14ac:dyDescent="0.3">
      <c r="A8" s="155"/>
      <c r="B8" s="58" t="s">
        <v>39</v>
      </c>
      <c r="C8" s="18">
        <v>2.4186000000000001</v>
      </c>
      <c r="D8" s="19">
        <v>7.5990000000000002</v>
      </c>
      <c r="E8" s="20">
        <v>1.1387</v>
      </c>
      <c r="F8" s="18">
        <v>7.0652999999999997</v>
      </c>
      <c r="G8" s="19">
        <v>18.877400000000002</v>
      </c>
      <c r="H8" s="20">
        <v>0.92400000000000004</v>
      </c>
      <c r="I8" s="18">
        <v>0.68769999999999998</v>
      </c>
      <c r="J8" s="19">
        <v>2.0066000000000002</v>
      </c>
      <c r="K8" s="20">
        <v>1.0234000000000001</v>
      </c>
      <c r="L8" s="18">
        <v>0.54200000000000004</v>
      </c>
      <c r="M8" s="19">
        <v>0.2024</v>
      </c>
      <c r="N8" s="20">
        <v>4.5720000000000001</v>
      </c>
      <c r="O8" s="18">
        <v>13.3256</v>
      </c>
      <c r="P8" s="19">
        <v>21.833300000000001</v>
      </c>
      <c r="Q8" s="20">
        <v>0.41920000000000002</v>
      </c>
      <c r="R8" s="18">
        <v>0.55030000000000001</v>
      </c>
      <c r="S8" s="19">
        <v>0.25480000000000003</v>
      </c>
      <c r="T8" s="20"/>
      <c r="U8" s="18">
        <v>0.1605</v>
      </c>
      <c r="V8" s="20">
        <v>0.54569999999999996</v>
      </c>
      <c r="W8" s="20"/>
      <c r="X8" s="18">
        <v>0.1842</v>
      </c>
      <c r="Y8" s="19">
        <v>1.1989000000000001</v>
      </c>
      <c r="Z8" s="20">
        <v>0.193</v>
      </c>
      <c r="AA8" s="18">
        <v>1.8358000000000001</v>
      </c>
      <c r="AB8" s="19">
        <v>3.7199999999999997E-2</v>
      </c>
      <c r="AC8" s="20">
        <v>8.0471000000000004</v>
      </c>
      <c r="AD8" s="18">
        <v>0.20710000000000001</v>
      </c>
      <c r="AE8" s="19">
        <v>0.48659999999999998</v>
      </c>
      <c r="AF8" s="20">
        <v>1.5610999999999999</v>
      </c>
      <c r="AG8" s="18">
        <v>0.56989999999999996</v>
      </c>
      <c r="AH8" s="19">
        <v>0.28420000000000001</v>
      </c>
      <c r="AI8" s="20">
        <v>2.0224000000000002</v>
      </c>
      <c r="AJ8" s="18">
        <v>0.86199999999999999</v>
      </c>
      <c r="AK8" s="19">
        <v>2.12E-2</v>
      </c>
      <c r="AL8" s="20">
        <v>0.97970000000000002</v>
      </c>
      <c r="AM8" s="18">
        <v>0.50470000000000004</v>
      </c>
      <c r="AN8" s="19">
        <v>1.1093</v>
      </c>
      <c r="AO8" s="20"/>
      <c r="AP8" s="7">
        <f>AP6-AP7</f>
        <v>22</v>
      </c>
    </row>
    <row r="9" spans="1:44" x14ac:dyDescent="0.25">
      <c r="A9" s="153" t="s">
        <v>29</v>
      </c>
      <c r="B9" s="58" t="s">
        <v>40</v>
      </c>
      <c r="C9" s="12">
        <v>0.28949999999999998</v>
      </c>
      <c r="D9" s="13">
        <v>1.1133999999999999</v>
      </c>
      <c r="E9" s="14">
        <v>6.1100000000000002E-2</v>
      </c>
      <c r="F9" s="12">
        <v>0.47160000000000002</v>
      </c>
      <c r="G9" s="13">
        <v>2.2913000000000001</v>
      </c>
      <c r="H9" s="14">
        <v>8.72E-2</v>
      </c>
      <c r="I9" s="12">
        <v>5.0999999999999997E-2</v>
      </c>
      <c r="J9" s="13">
        <v>0.1527</v>
      </c>
      <c r="K9" s="14">
        <v>7.0999999999999994E-2</v>
      </c>
      <c r="L9" s="12">
        <v>3.7100000000000001E-2</v>
      </c>
      <c r="M9" s="13">
        <v>6.4999999999999997E-3</v>
      </c>
      <c r="N9" s="14">
        <v>0.51239999999999997</v>
      </c>
      <c r="O9" s="12">
        <v>0.50439999999999996</v>
      </c>
      <c r="P9" s="13">
        <v>0.99880000000000002</v>
      </c>
      <c r="Q9" s="14">
        <v>3.2899999999999999E-2</v>
      </c>
      <c r="R9" s="12">
        <v>5.0999999999999997E-2</v>
      </c>
      <c r="S9" s="13">
        <v>1.04E-2</v>
      </c>
      <c r="T9" s="14"/>
      <c r="U9" s="12">
        <v>2.1399999999999999E-2</v>
      </c>
      <c r="V9" s="14">
        <v>3.9600000000000003E-2</v>
      </c>
      <c r="W9" s="14"/>
      <c r="X9" s="12">
        <v>3.1699999999999999E-2</v>
      </c>
      <c r="Y9" s="13">
        <v>4.5999999999999999E-2</v>
      </c>
      <c r="Z9" s="14">
        <v>1.6E-2</v>
      </c>
      <c r="AA9" s="12">
        <v>0.14779999999999999</v>
      </c>
      <c r="AB9" s="13">
        <v>6.1999999999999998E-3</v>
      </c>
      <c r="AC9" s="14">
        <v>0.66700000000000004</v>
      </c>
      <c r="AD9" s="12">
        <v>4.6199999999999998E-2</v>
      </c>
      <c r="AE9" s="13">
        <v>0.01</v>
      </c>
      <c r="AF9" s="14">
        <v>0.24299999999999999</v>
      </c>
      <c r="AG9" s="12">
        <v>3.9300000000000002E-2</v>
      </c>
      <c r="AH9" s="13">
        <v>9.5999999999999992E-3</v>
      </c>
      <c r="AI9" s="14">
        <v>4.1200000000000001E-2</v>
      </c>
      <c r="AJ9" s="12">
        <v>4.5999999999999999E-2</v>
      </c>
      <c r="AK9" s="13">
        <v>2E-3</v>
      </c>
      <c r="AL9" s="14">
        <v>0.15060000000000001</v>
      </c>
      <c r="AM9" s="12">
        <v>0.13569999999999999</v>
      </c>
      <c r="AN9" s="13">
        <v>0.14449999999999999</v>
      </c>
      <c r="AO9" s="14"/>
      <c r="AP9" s="7">
        <f>(AP8*100)/AP6</f>
        <v>61.111111111111114</v>
      </c>
      <c r="AR9" s="7" t="s">
        <v>23</v>
      </c>
    </row>
    <row r="10" spans="1:44" x14ac:dyDescent="0.25">
      <c r="A10" s="154"/>
      <c r="B10" s="58" t="s">
        <v>41</v>
      </c>
      <c r="C10" s="15">
        <v>2.5399999999999999E-2</v>
      </c>
      <c r="D10" s="16">
        <v>4.0300000000000002E-2</v>
      </c>
      <c r="E10" s="17">
        <v>1.95E-2</v>
      </c>
      <c r="F10" s="15">
        <v>2.4299999999999999E-2</v>
      </c>
      <c r="G10" s="16">
        <v>2.4500000000000001E-2</v>
      </c>
      <c r="H10" s="17">
        <v>2.7699999999999999E-2</v>
      </c>
      <c r="I10" s="15">
        <v>0.01</v>
      </c>
      <c r="J10" s="16">
        <v>7.3000000000000001E-3</v>
      </c>
      <c r="K10" s="17">
        <v>2.12E-2</v>
      </c>
      <c r="L10" s="15">
        <v>1.5900000000000001E-2</v>
      </c>
      <c r="M10" s="16">
        <v>1E-3</v>
      </c>
      <c r="N10" s="17">
        <v>5.0900000000000001E-2</v>
      </c>
      <c r="O10" s="15">
        <v>2.7300000000000001E-2</v>
      </c>
      <c r="P10" s="16">
        <v>1.4E-2</v>
      </c>
      <c r="Q10" s="17">
        <v>1.11E-2</v>
      </c>
      <c r="R10" s="15">
        <v>0.03</v>
      </c>
      <c r="S10" s="16">
        <v>2.3E-3</v>
      </c>
      <c r="T10" s="17"/>
      <c r="U10" s="15">
        <v>1.9599999999999999E-2</v>
      </c>
      <c r="V10" s="17">
        <v>1.2800000000000001E-2</v>
      </c>
      <c r="W10" s="17"/>
      <c r="X10" s="15">
        <v>1.6500000000000001E-2</v>
      </c>
      <c r="Y10" s="16">
        <v>9.4000000000000004E-3</v>
      </c>
      <c r="Z10" s="17">
        <v>1.2999999999999999E-2</v>
      </c>
      <c r="AA10" s="15">
        <v>2.1100000000000001E-2</v>
      </c>
      <c r="AB10" s="16">
        <v>5.8999999999999999E-3</v>
      </c>
      <c r="AC10" s="17">
        <v>5.6500000000000002E-2</v>
      </c>
      <c r="AD10" s="15">
        <v>2.1600000000000001E-2</v>
      </c>
      <c r="AE10" s="16">
        <v>8.0000000000000004E-4</v>
      </c>
      <c r="AF10" s="17">
        <v>0.12230000000000001</v>
      </c>
      <c r="AG10" s="15">
        <v>2.0199999999999999E-2</v>
      </c>
      <c r="AH10" s="16">
        <v>3.0999999999999999E-3</v>
      </c>
      <c r="AI10" s="17">
        <v>1.5599999999999999E-2</v>
      </c>
      <c r="AJ10" s="15">
        <v>1.2200000000000001E-2</v>
      </c>
      <c r="AK10" s="16">
        <v>2.3999999999999998E-3</v>
      </c>
      <c r="AL10" s="17">
        <v>7.4200000000000002E-2</v>
      </c>
      <c r="AM10" s="15">
        <v>6.8900000000000003E-2</v>
      </c>
      <c r="AN10" s="16">
        <v>6.9000000000000006E-2</v>
      </c>
      <c r="AO10" s="17"/>
      <c r="AP10" s="7">
        <f>(AP7*100)/AP6</f>
        <v>38.888888888888886</v>
      </c>
      <c r="AQ10" s="7" t="s">
        <v>32</v>
      </c>
      <c r="AR10" s="7" t="s">
        <v>33</v>
      </c>
    </row>
    <row r="11" spans="1:44" ht="15.75" thickBot="1" x14ac:dyDescent="0.3">
      <c r="A11" s="155"/>
      <c r="B11" s="58" t="s">
        <v>42</v>
      </c>
      <c r="C11" s="26">
        <v>2.5700000000000001E-2</v>
      </c>
      <c r="D11" s="27">
        <v>4.2700000000000002E-2</v>
      </c>
      <c r="E11" s="28">
        <v>1.83E-2</v>
      </c>
      <c r="F11" s="26">
        <v>3.9100000000000003E-2</v>
      </c>
      <c r="G11" s="27">
        <v>1.12E-2</v>
      </c>
      <c r="H11" s="28">
        <v>4.87E-2</v>
      </c>
      <c r="I11" s="26">
        <v>4.0599999999999997E-2</v>
      </c>
      <c r="J11" s="27">
        <v>1.8100000000000002E-2</v>
      </c>
      <c r="K11" s="28">
        <v>3.8199999999999998E-2</v>
      </c>
      <c r="L11" s="26">
        <v>5.7000000000000002E-2</v>
      </c>
      <c r="M11" s="27">
        <v>2.3E-3</v>
      </c>
      <c r="N11" s="28">
        <v>4.7E-2</v>
      </c>
      <c r="O11" s="26">
        <v>6.3E-2</v>
      </c>
      <c r="P11" s="27">
        <v>3.09E-2</v>
      </c>
      <c r="Q11" s="28">
        <v>2.5000000000000001E-2</v>
      </c>
      <c r="R11" s="26">
        <v>0.11119999999999999</v>
      </c>
      <c r="S11" s="27">
        <v>1.4800000000000001E-2</v>
      </c>
      <c r="T11" s="28"/>
      <c r="U11" s="26">
        <v>2.12E-2</v>
      </c>
      <c r="V11" s="28">
        <v>2.41E-2</v>
      </c>
      <c r="W11" s="28"/>
      <c r="X11" s="26">
        <v>0.11260000000000001</v>
      </c>
      <c r="Y11" s="27">
        <v>2.3E-2</v>
      </c>
      <c r="Z11" s="28">
        <v>2.4500000000000001E-2</v>
      </c>
      <c r="AA11" s="26">
        <v>3.0200000000000001E-2</v>
      </c>
      <c r="AB11" s="27">
        <v>1.0500000000000001E-2</v>
      </c>
      <c r="AC11" s="28">
        <v>7.6600000000000001E-2</v>
      </c>
      <c r="AD11" s="26">
        <v>8.3099999999999993E-2</v>
      </c>
      <c r="AE11" s="27">
        <v>5.7999999999999996E-3</v>
      </c>
      <c r="AF11" s="28">
        <v>0.26840000000000003</v>
      </c>
      <c r="AG11" s="26">
        <v>4.3900000000000002E-2</v>
      </c>
      <c r="AH11" s="27">
        <v>1.78E-2</v>
      </c>
      <c r="AI11" s="28">
        <v>4.7500000000000001E-2</v>
      </c>
      <c r="AJ11" s="26">
        <v>3.6400000000000002E-2</v>
      </c>
      <c r="AK11" s="27">
        <v>1.9E-3</v>
      </c>
      <c r="AL11" s="28">
        <v>9.6500000000000002E-2</v>
      </c>
      <c r="AM11" s="26">
        <v>4.6699999999999998E-2</v>
      </c>
      <c r="AN11" s="27">
        <v>0.1162</v>
      </c>
      <c r="AO11" s="28"/>
    </row>
    <row r="12" spans="1:44" ht="30.75" thickBot="1" x14ac:dyDescent="0.3">
      <c r="B12" s="21" t="s">
        <v>26</v>
      </c>
      <c r="C12" s="30">
        <f t="shared" ref="C12:AO12" si="0">C4+C5+C6+C7+C8+C9+C10+C11</f>
        <v>99.564700000000002</v>
      </c>
      <c r="D12" s="31">
        <f t="shared" si="0"/>
        <v>99.685500000000005</v>
      </c>
      <c r="E12" s="31">
        <f t="shared" si="0"/>
        <v>99.538399999999982</v>
      </c>
      <c r="F12" s="31">
        <f t="shared" si="0"/>
        <v>99.96159999999999</v>
      </c>
      <c r="G12" s="31">
        <f t="shared" si="0"/>
        <v>99.984900000000025</v>
      </c>
      <c r="H12" s="31">
        <f t="shared" si="0"/>
        <v>99.61869999999999</v>
      </c>
      <c r="I12" s="31">
        <f t="shared" si="0"/>
        <v>99.879200000000012</v>
      </c>
      <c r="J12" s="31">
        <f t="shared" si="0"/>
        <v>100.11360000000001</v>
      </c>
      <c r="K12" s="31">
        <f t="shared" si="0"/>
        <v>99.875699999999995</v>
      </c>
      <c r="L12" s="31">
        <f t="shared" si="0"/>
        <v>99.744</v>
      </c>
      <c r="M12" s="31">
        <f t="shared" si="0"/>
        <v>99.974300000000014</v>
      </c>
      <c r="N12" s="31">
        <f t="shared" si="0"/>
        <v>99.619600000000005</v>
      </c>
      <c r="O12" s="31">
        <f t="shared" si="0"/>
        <v>99.78949999999999</v>
      </c>
      <c r="P12" s="31">
        <f t="shared" si="0"/>
        <v>99.821700000000021</v>
      </c>
      <c r="Q12" s="31">
        <f t="shared" si="0"/>
        <v>99.747799999999998</v>
      </c>
      <c r="R12" s="31">
        <f t="shared" si="0"/>
        <v>99.823899999999995</v>
      </c>
      <c r="S12" s="31">
        <f t="shared" si="0"/>
        <v>99.965800000000016</v>
      </c>
      <c r="T12" s="31">
        <f>T4+T5+T6+T7+T8+T9+T10+T11</f>
        <v>0</v>
      </c>
      <c r="U12" s="31">
        <f t="shared" si="0"/>
        <v>99.643799999999985</v>
      </c>
      <c r="V12" s="31">
        <f>V4+V5+V6+V7+V8+V9+V10+V11</f>
        <v>99.745800000000003</v>
      </c>
      <c r="W12" s="31">
        <f>W4+W5+W6+W7+W8+W9+W10+W11</f>
        <v>0</v>
      </c>
      <c r="X12" s="31">
        <f>X4+X5+X6+X7+X8+X9+X10+X11</f>
        <v>99.702100000000002</v>
      </c>
      <c r="Y12" s="31">
        <f t="shared" si="0"/>
        <v>99.866699999999994</v>
      </c>
      <c r="Z12" s="31">
        <f t="shared" si="0"/>
        <v>99.583400000000026</v>
      </c>
      <c r="AA12" s="31">
        <f t="shared" si="0"/>
        <v>99.923500000000004</v>
      </c>
      <c r="AB12" s="31">
        <f t="shared" si="0"/>
        <v>99.837600000000009</v>
      </c>
      <c r="AC12" s="31">
        <f t="shared" si="0"/>
        <v>99.957200000000014</v>
      </c>
      <c r="AD12" s="31">
        <f>AD4+AD5+AD6+AD7+AD8+AD9+AD10+AD11</f>
        <v>99.68419999999999</v>
      </c>
      <c r="AE12" s="31">
        <f t="shared" si="0"/>
        <v>99.942299999999989</v>
      </c>
      <c r="AF12" s="31">
        <f t="shared" si="0"/>
        <v>99.643299999999982</v>
      </c>
      <c r="AG12" s="31">
        <f t="shared" si="0"/>
        <v>99.908199999999994</v>
      </c>
      <c r="AH12" s="31">
        <f t="shared" si="0"/>
        <v>99.610300000000009</v>
      </c>
      <c r="AI12" s="31">
        <f t="shared" si="0"/>
        <v>100.1705</v>
      </c>
      <c r="AJ12" s="31">
        <f t="shared" si="0"/>
        <v>99.830299999999994</v>
      </c>
      <c r="AK12" s="31">
        <f t="shared" si="0"/>
        <v>100.04839999999999</v>
      </c>
      <c r="AL12" s="31">
        <f t="shared" si="0"/>
        <v>99.944800000000001</v>
      </c>
      <c r="AM12" s="31">
        <f t="shared" si="0"/>
        <v>99.97829999999999</v>
      </c>
      <c r="AN12" s="31">
        <f t="shared" si="0"/>
        <v>99.848500000000001</v>
      </c>
      <c r="AO12" s="32">
        <f t="shared" si="0"/>
        <v>0</v>
      </c>
      <c r="AP12" s="7" t="s">
        <v>34</v>
      </c>
    </row>
    <row r="13" spans="1:44" ht="15" customHeight="1" thickBot="1" x14ac:dyDescent="0.3">
      <c r="B13" s="21" t="s">
        <v>20</v>
      </c>
      <c r="C13" s="37">
        <f>C3-C12</f>
        <v>0.44780000000000086</v>
      </c>
      <c r="D13" s="38">
        <f t="shared" ref="D13:AO13" si="1">D3-D12</f>
        <v>0.33050000000000068</v>
      </c>
      <c r="E13" s="38">
        <f t="shared" si="1"/>
        <v>0.46460000000001855</v>
      </c>
      <c r="F13" s="38">
        <f>F3-F12</f>
        <v>4.9900000000008049E-2</v>
      </c>
      <c r="G13" s="38">
        <f t="shared" si="1"/>
        <v>2.0699999999976626E-2</v>
      </c>
      <c r="H13" s="38">
        <f t="shared" si="1"/>
        <v>0.38520000000001176</v>
      </c>
      <c r="I13" s="38">
        <f t="shared" si="1"/>
        <v>0.13619999999998811</v>
      </c>
      <c r="J13" s="38">
        <f t="shared" si="1"/>
        <v>-0.10439999999999827</v>
      </c>
      <c r="K13" s="38">
        <f t="shared" si="1"/>
        <v>0.12579999999999814</v>
      </c>
      <c r="L13" s="38">
        <f t="shared" si="1"/>
        <v>0.26250000000000284</v>
      </c>
      <c r="M13" s="38">
        <f t="shared" si="1"/>
        <v>3.3299999999982788E-2</v>
      </c>
      <c r="N13" s="38">
        <f t="shared" si="1"/>
        <v>0.3814999999999884</v>
      </c>
      <c r="O13" s="38">
        <f>O3-O12</f>
        <v>0.21120000000000516</v>
      </c>
      <c r="P13" s="38">
        <f t="shared" si="1"/>
        <v>0.19779999999997244</v>
      </c>
      <c r="Q13" s="38">
        <f t="shared" si="1"/>
        <v>0.25300000000000011</v>
      </c>
      <c r="R13" s="38">
        <f t="shared" si="1"/>
        <v>0.18270000000001119</v>
      </c>
      <c r="S13" s="38">
        <f t="shared" si="1"/>
        <v>3.7999999999982492E-2</v>
      </c>
      <c r="T13" s="38">
        <f>T3-T12</f>
        <v>0</v>
      </c>
      <c r="U13" s="38">
        <f t="shared" si="1"/>
        <v>0.37630000000001473</v>
      </c>
      <c r="V13" s="38">
        <f>V3-V12</f>
        <v>0.27309999999999945</v>
      </c>
      <c r="W13" s="38">
        <f>W3-W12</f>
        <v>0</v>
      </c>
      <c r="X13" s="38">
        <f t="shared" si="1"/>
        <v>0.30119999999999436</v>
      </c>
      <c r="Y13" s="38">
        <f t="shared" si="1"/>
        <v>0.14430000000000121</v>
      </c>
      <c r="Z13" s="38">
        <f t="shared" si="1"/>
        <v>0.42099999999997806</v>
      </c>
      <c r="AA13" s="38">
        <f t="shared" si="1"/>
        <v>8.6199999999990951E-2</v>
      </c>
      <c r="AB13" s="38">
        <f t="shared" si="1"/>
        <v>0.1816999999999922</v>
      </c>
      <c r="AC13" s="38">
        <f t="shared" si="1"/>
        <v>5.2099999999981605E-2</v>
      </c>
      <c r="AD13" s="38">
        <f t="shared" si="1"/>
        <v>0.31850000000001444</v>
      </c>
      <c r="AE13" s="38">
        <f t="shared" si="1"/>
        <v>8.6700000000007549E-2</v>
      </c>
      <c r="AF13" s="38">
        <f t="shared" si="1"/>
        <v>0.3621000000000123</v>
      </c>
      <c r="AG13" s="38">
        <f t="shared" si="1"/>
        <v>9.7800000000006548E-2</v>
      </c>
      <c r="AH13" s="38">
        <f t="shared" si="1"/>
        <v>0.39089999999998781</v>
      </c>
      <c r="AI13" s="38">
        <f t="shared" si="1"/>
        <v>-0.16750000000000398</v>
      </c>
      <c r="AJ13" s="38">
        <f t="shared" si="1"/>
        <v>0.19720000000000937</v>
      </c>
      <c r="AK13" s="38">
        <f t="shared" si="1"/>
        <v>-2.9899999999983606E-2</v>
      </c>
      <c r="AL13" s="38">
        <f t="shared" si="1"/>
        <v>5.9799999999995634E-2</v>
      </c>
      <c r="AM13" s="38">
        <f t="shared" si="1"/>
        <v>3.1400000000004979E-2</v>
      </c>
      <c r="AN13" s="38">
        <f t="shared" si="1"/>
        <v>0.15380000000000393</v>
      </c>
      <c r="AO13" s="39">
        <f t="shared" si="1"/>
        <v>0</v>
      </c>
    </row>
    <row r="14" spans="1:44" ht="30" customHeight="1" x14ac:dyDescent="0.25">
      <c r="A14" s="36"/>
      <c r="B14" s="23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36"/>
    </row>
  </sheetData>
  <mergeCells count="16">
    <mergeCell ref="AM1:AO1"/>
    <mergeCell ref="A2:A3"/>
    <mergeCell ref="A7:A8"/>
    <mergeCell ref="A9:A11"/>
    <mergeCell ref="AG1:AI1"/>
    <mergeCell ref="AJ1:AL1"/>
    <mergeCell ref="U1:W1"/>
    <mergeCell ref="X1:Z1"/>
    <mergeCell ref="AA1:AC1"/>
    <mergeCell ref="AD1:AF1"/>
    <mergeCell ref="C1:E1"/>
    <mergeCell ref="F1:H1"/>
    <mergeCell ref="I1:K1"/>
    <mergeCell ref="L1:N1"/>
    <mergeCell ref="O1:Q1"/>
    <mergeCell ref="R1:T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4"/>
  <sheetViews>
    <sheetView topLeftCell="AC1" workbookViewId="0">
      <selection activeCell="B4" sqref="B4:AO11"/>
    </sheetView>
  </sheetViews>
  <sheetFormatPr baseColWidth="10" defaultRowHeight="15" x14ac:dyDescent="0.25"/>
  <cols>
    <col min="1" max="1" width="21.42578125" style="7" customWidth="1"/>
    <col min="2" max="2" width="11.42578125" style="1"/>
    <col min="3" max="3" width="12.5703125" style="7" bestFit="1" customWidth="1"/>
    <col min="4" max="43" width="11.42578125" style="7"/>
    <col min="44" max="44" width="16.85546875" style="7" customWidth="1"/>
    <col min="45" max="16384" width="11.42578125" style="7"/>
  </cols>
  <sheetData>
    <row r="1" spans="1:44" s="1" customFormat="1" ht="15.75" thickBot="1" x14ac:dyDescent="0.3">
      <c r="B1" s="2" t="s">
        <v>44</v>
      </c>
      <c r="C1" s="150" t="s">
        <v>5</v>
      </c>
      <c r="D1" s="151"/>
      <c r="E1" s="152"/>
      <c r="F1" s="150" t="s">
        <v>9</v>
      </c>
      <c r="G1" s="151"/>
      <c r="H1" s="152"/>
      <c r="I1" s="150" t="s">
        <v>10</v>
      </c>
      <c r="J1" s="151"/>
      <c r="K1" s="152"/>
      <c r="L1" s="158" t="s">
        <v>7</v>
      </c>
      <c r="M1" s="151"/>
      <c r="N1" s="152"/>
      <c r="O1" s="150" t="s">
        <v>11</v>
      </c>
      <c r="P1" s="151"/>
      <c r="Q1" s="152"/>
      <c r="R1" s="150" t="s">
        <v>12</v>
      </c>
      <c r="S1" s="151"/>
      <c r="T1" s="152"/>
      <c r="U1" s="150" t="s">
        <v>13</v>
      </c>
      <c r="V1" s="151"/>
      <c r="W1" s="152"/>
      <c r="X1" s="150" t="s">
        <v>14</v>
      </c>
      <c r="Y1" s="151"/>
      <c r="Z1" s="152"/>
      <c r="AA1" s="150" t="s">
        <v>15</v>
      </c>
      <c r="AB1" s="151"/>
      <c r="AC1" s="152"/>
      <c r="AD1" s="150" t="s">
        <v>16</v>
      </c>
      <c r="AE1" s="151"/>
      <c r="AF1" s="152"/>
      <c r="AG1" s="150" t="s">
        <v>17</v>
      </c>
      <c r="AH1" s="151"/>
      <c r="AI1" s="152"/>
      <c r="AJ1" s="150" t="s">
        <v>18</v>
      </c>
      <c r="AK1" s="151"/>
      <c r="AL1" s="152"/>
      <c r="AM1" s="150" t="s">
        <v>19</v>
      </c>
      <c r="AN1" s="151"/>
      <c r="AO1" s="152"/>
    </row>
    <row r="2" spans="1:44" s="1" customFormat="1" ht="15.75" customHeight="1" thickBot="1" x14ac:dyDescent="0.3">
      <c r="A2" s="156" t="s">
        <v>24</v>
      </c>
      <c r="B2" s="3" t="s">
        <v>4</v>
      </c>
      <c r="C2" s="4" t="s">
        <v>1</v>
      </c>
      <c r="D2" s="5" t="s">
        <v>2</v>
      </c>
      <c r="E2" s="6" t="s">
        <v>3</v>
      </c>
      <c r="F2" s="4" t="s">
        <v>1</v>
      </c>
      <c r="G2" s="5" t="s">
        <v>2</v>
      </c>
      <c r="H2" s="6" t="s">
        <v>3</v>
      </c>
      <c r="I2" s="4" t="s">
        <v>1</v>
      </c>
      <c r="J2" s="5" t="s">
        <v>2</v>
      </c>
      <c r="K2" s="6" t="s">
        <v>3</v>
      </c>
      <c r="L2" s="45" t="s">
        <v>1</v>
      </c>
      <c r="M2" s="5" t="s">
        <v>2</v>
      </c>
      <c r="N2" s="6" t="s">
        <v>3</v>
      </c>
      <c r="O2" s="4" t="s">
        <v>1</v>
      </c>
      <c r="P2" s="5" t="s">
        <v>2</v>
      </c>
      <c r="Q2" s="6" t="s">
        <v>3</v>
      </c>
      <c r="R2" s="4" t="s">
        <v>1</v>
      </c>
      <c r="S2" s="5" t="s">
        <v>2</v>
      </c>
      <c r="T2" s="6" t="s">
        <v>3</v>
      </c>
      <c r="U2" s="4" t="s">
        <v>1</v>
      </c>
      <c r="V2" s="5" t="s">
        <v>2</v>
      </c>
      <c r="W2" s="6" t="s">
        <v>3</v>
      </c>
      <c r="X2" s="4" t="s">
        <v>1</v>
      </c>
      <c r="Y2" s="5" t="s">
        <v>2</v>
      </c>
      <c r="Z2" s="6" t="s">
        <v>3</v>
      </c>
      <c r="AA2" s="4" t="s">
        <v>1</v>
      </c>
      <c r="AB2" s="5" t="s">
        <v>2</v>
      </c>
      <c r="AC2" s="6" t="s">
        <v>3</v>
      </c>
      <c r="AD2" s="4" t="s">
        <v>1</v>
      </c>
      <c r="AE2" s="5" t="s">
        <v>2</v>
      </c>
      <c r="AF2" s="6" t="s">
        <v>3</v>
      </c>
      <c r="AG2" s="4" t="s">
        <v>1</v>
      </c>
      <c r="AH2" s="5" t="s">
        <v>2</v>
      </c>
      <c r="AI2" s="6" t="s">
        <v>3</v>
      </c>
      <c r="AJ2" s="4" t="s">
        <v>1</v>
      </c>
      <c r="AK2" s="5" t="s">
        <v>2</v>
      </c>
      <c r="AL2" s="6" t="s">
        <v>3</v>
      </c>
      <c r="AM2" s="4" t="s">
        <v>1</v>
      </c>
      <c r="AN2" s="5" t="s">
        <v>2</v>
      </c>
      <c r="AO2" s="6" t="s">
        <v>3</v>
      </c>
    </row>
    <row r="3" spans="1:44" ht="15.75" thickBot="1" x14ac:dyDescent="0.3">
      <c r="A3" s="157"/>
      <c r="B3" s="8" t="s">
        <v>8</v>
      </c>
      <c r="C3" s="7">
        <v>100.0029</v>
      </c>
      <c r="D3" s="10">
        <v>100.0029</v>
      </c>
      <c r="E3" s="11">
        <v>100.008</v>
      </c>
      <c r="F3" s="9">
        <v>100.0017</v>
      </c>
      <c r="G3" s="10">
        <v>100.0072</v>
      </c>
      <c r="H3" s="11">
        <v>100.0061</v>
      </c>
      <c r="I3" s="9">
        <v>100.0112</v>
      </c>
      <c r="J3" s="10">
        <v>100.0111</v>
      </c>
      <c r="K3" s="11">
        <v>100.0091</v>
      </c>
      <c r="L3" s="46">
        <v>100.0102</v>
      </c>
      <c r="M3" s="10">
        <v>100.0039</v>
      </c>
      <c r="N3" s="11">
        <v>100.0076</v>
      </c>
      <c r="O3" s="9">
        <v>100.0027</v>
      </c>
      <c r="P3" s="10">
        <v>100.00700000000001</v>
      </c>
      <c r="Q3" s="11">
        <v>100.0013</v>
      </c>
      <c r="R3" s="9">
        <v>100.0038</v>
      </c>
      <c r="S3" s="10">
        <v>100.00490000000001</v>
      </c>
      <c r="T3" s="11"/>
      <c r="U3" s="9">
        <v>100.011</v>
      </c>
      <c r="V3" s="11">
        <v>100.0017</v>
      </c>
      <c r="W3" s="11"/>
      <c r="X3" s="9">
        <v>100.00960000000001</v>
      </c>
      <c r="Y3" s="10">
        <v>100.0082</v>
      </c>
      <c r="Z3" s="11">
        <v>100.0108</v>
      </c>
      <c r="AA3" s="9">
        <v>100.002</v>
      </c>
      <c r="AB3" s="10">
        <v>100.0014</v>
      </c>
      <c r="AC3" s="11">
        <v>100.0102</v>
      </c>
      <c r="AD3" s="9">
        <v>100.00490000000001</v>
      </c>
      <c r="AE3" s="10">
        <v>100.009</v>
      </c>
      <c r="AF3" s="11">
        <v>100.0134</v>
      </c>
      <c r="AG3" s="9">
        <v>100.0099</v>
      </c>
      <c r="AH3" s="10">
        <v>100.0046</v>
      </c>
      <c r="AI3" s="11">
        <f>50.0075*2</f>
        <v>100.015</v>
      </c>
      <c r="AJ3" s="9">
        <v>100.01049999999999</v>
      </c>
      <c r="AK3" s="10">
        <v>100.0035</v>
      </c>
      <c r="AL3" s="11">
        <v>100.0021</v>
      </c>
      <c r="AM3" s="9">
        <v>100.0078</v>
      </c>
      <c r="AN3" s="10">
        <v>100.0089</v>
      </c>
      <c r="AO3" s="11"/>
    </row>
    <row r="4" spans="1:44" ht="15.75" thickBot="1" x14ac:dyDescent="0.3">
      <c r="A4" s="42" t="s">
        <v>22</v>
      </c>
      <c r="B4" s="58" t="s">
        <v>35</v>
      </c>
      <c r="C4" s="9">
        <f>44.2356-44.0597</f>
        <v>0.17589999999999861</v>
      </c>
      <c r="D4" s="34">
        <v>0.2281</v>
      </c>
      <c r="E4" s="35">
        <v>11.9611</v>
      </c>
      <c r="F4" s="33">
        <v>0.79520000000000002</v>
      </c>
      <c r="G4" s="34">
        <v>5.0567000000000002</v>
      </c>
      <c r="H4" s="35">
        <v>15.349</v>
      </c>
      <c r="I4" s="33">
        <v>3.1244999999999998</v>
      </c>
      <c r="J4" s="34">
        <v>0.16350000000000001</v>
      </c>
      <c r="K4" s="35">
        <v>12.654500000000001</v>
      </c>
      <c r="L4" s="47">
        <v>0.41510000000000002</v>
      </c>
      <c r="M4" s="34">
        <v>0.1113</v>
      </c>
      <c r="N4" s="35">
        <v>2.8069999999999999</v>
      </c>
      <c r="O4" s="33">
        <f>51.3084-47.2873</f>
        <v>4.021099999999997</v>
      </c>
      <c r="P4" s="34">
        <v>7.5060000000000002</v>
      </c>
      <c r="Q4" s="35">
        <v>4.5236000000000001</v>
      </c>
      <c r="R4" s="33">
        <v>2.8477999999999999</v>
      </c>
      <c r="S4" s="34">
        <v>9.5345999999999993</v>
      </c>
      <c r="T4" s="35"/>
      <c r="U4" s="33">
        <v>0.87419999999999998</v>
      </c>
      <c r="V4" s="35">
        <v>6.6197999999999997</v>
      </c>
      <c r="W4" s="35"/>
      <c r="X4" s="33">
        <v>11.3759</v>
      </c>
      <c r="Y4" s="34">
        <v>8.5244999999999997</v>
      </c>
      <c r="Z4" s="35">
        <v>9.4890000000000008</v>
      </c>
      <c r="AA4" s="33">
        <v>1.8704000000000001</v>
      </c>
      <c r="AB4" s="34">
        <v>5.9762000000000004</v>
      </c>
      <c r="AC4" s="35">
        <v>19.721299999999999</v>
      </c>
      <c r="AD4" s="33">
        <v>1.9184000000000001</v>
      </c>
      <c r="AE4" s="34">
        <v>11.903700000000001</v>
      </c>
      <c r="AF4" s="35">
        <v>3.9196</v>
      </c>
      <c r="AG4" s="33">
        <v>4.2751999999999999</v>
      </c>
      <c r="AH4" s="34">
        <v>14.5832</v>
      </c>
      <c r="AI4" s="35">
        <f>2.6335*2</f>
        <v>5.2670000000000003</v>
      </c>
      <c r="AJ4" s="33">
        <v>1.8453999999999999</v>
      </c>
      <c r="AK4" s="34">
        <v>0.80879999999999996</v>
      </c>
      <c r="AL4" s="35">
        <v>44.626800000000003</v>
      </c>
      <c r="AM4" s="33">
        <v>7.2428999999999997</v>
      </c>
      <c r="AN4" s="34">
        <v>9.3917999999999999</v>
      </c>
      <c r="AO4" s="35"/>
    </row>
    <row r="5" spans="1:44" ht="15.75" thickBot="1" x14ac:dyDescent="0.3">
      <c r="A5" s="25" t="s">
        <v>27</v>
      </c>
      <c r="B5" s="58" t="s">
        <v>36</v>
      </c>
      <c r="C5" s="33">
        <f>53.7035-47.2873</f>
        <v>6.4161999999999964</v>
      </c>
      <c r="D5" s="31">
        <v>8.1324000000000005</v>
      </c>
      <c r="E5" s="32">
        <v>56.336199999999998</v>
      </c>
      <c r="F5" s="30">
        <v>12.136900000000001</v>
      </c>
      <c r="G5" s="31">
        <v>13.7265</v>
      </c>
      <c r="H5" s="32">
        <v>37.6477</v>
      </c>
      <c r="I5" s="30">
        <v>28.743300000000001</v>
      </c>
      <c r="J5" s="31">
        <v>5.7054999999999998</v>
      </c>
      <c r="K5" s="35">
        <v>46.787300000000002</v>
      </c>
      <c r="L5" s="48">
        <v>25.110099999999999</v>
      </c>
      <c r="M5" s="31">
        <v>5.4191000000000003</v>
      </c>
      <c r="N5" s="32">
        <v>24.4937</v>
      </c>
      <c r="O5" s="30">
        <f>84.6379-46.9516</f>
        <v>37.686300000000003</v>
      </c>
      <c r="P5" s="31">
        <v>30.747</v>
      </c>
      <c r="Q5" s="32">
        <v>33.781500000000001</v>
      </c>
      <c r="R5" s="30">
        <v>35.189</v>
      </c>
      <c r="S5" s="31">
        <v>65.185500000000005</v>
      </c>
      <c r="T5" s="32"/>
      <c r="U5" s="30">
        <v>40.943899999999999</v>
      </c>
      <c r="V5" s="32">
        <v>48.822699999999998</v>
      </c>
      <c r="W5" s="32"/>
      <c r="X5" s="30">
        <v>57.961500000000001</v>
      </c>
      <c r="Y5" s="31">
        <v>69.128399999999999</v>
      </c>
      <c r="Z5" s="32">
        <v>43.796700000000001</v>
      </c>
      <c r="AA5" s="30">
        <v>30.039300000000001</v>
      </c>
      <c r="AB5" s="31">
        <v>54.055900000000001</v>
      </c>
      <c r="AC5" s="32">
        <v>41.351100000000002</v>
      </c>
      <c r="AD5" s="30">
        <v>49.885199999999998</v>
      </c>
      <c r="AE5" s="31">
        <v>43.335999999999999</v>
      </c>
      <c r="AF5" s="32">
        <v>27.1203</v>
      </c>
      <c r="AG5" s="30">
        <v>39.058700000000002</v>
      </c>
      <c r="AH5" s="31">
        <v>54.8568</v>
      </c>
      <c r="AI5" s="32">
        <f>18.6542*2</f>
        <v>37.308399999999999</v>
      </c>
      <c r="AJ5" s="30">
        <v>30.8279</v>
      </c>
      <c r="AK5" s="31">
        <v>30.134699999999999</v>
      </c>
      <c r="AL5" s="32">
        <v>46.3339</v>
      </c>
      <c r="AM5" s="30">
        <v>75.762699999999995</v>
      </c>
      <c r="AN5" s="31">
        <v>61.186500000000002</v>
      </c>
      <c r="AO5" s="32"/>
    </row>
    <row r="6" spans="1:44" ht="15.75" thickBot="1" x14ac:dyDescent="0.3">
      <c r="A6" s="25" t="s">
        <v>23</v>
      </c>
      <c r="B6" s="58" t="s">
        <v>37</v>
      </c>
      <c r="C6" s="30">
        <f>120.6986-46.263</f>
        <v>74.435599999999994</v>
      </c>
      <c r="D6" s="31">
        <v>72.159199999999998</v>
      </c>
      <c r="E6" s="54">
        <v>29.503499999999999</v>
      </c>
      <c r="F6" s="30">
        <v>48.277000000000001</v>
      </c>
      <c r="G6" s="31">
        <v>43.408900000000003</v>
      </c>
      <c r="H6" s="32">
        <v>43.874400000000001</v>
      </c>
      <c r="I6" s="30">
        <v>62.961199999999998</v>
      </c>
      <c r="J6" s="31">
        <v>47.21</v>
      </c>
      <c r="K6" s="54">
        <v>35.438499999999998</v>
      </c>
      <c r="L6" s="48">
        <v>66.444599999999994</v>
      </c>
      <c r="M6" s="31">
        <v>74.912999999999997</v>
      </c>
      <c r="N6" s="32">
        <v>58.552100000000003</v>
      </c>
      <c r="O6" s="30">
        <f>93.1738-45.1564</f>
        <v>48.017400000000002</v>
      </c>
      <c r="P6" s="31">
        <v>45.7746</v>
      </c>
      <c r="Q6" s="32">
        <v>57.134599999999999</v>
      </c>
      <c r="R6" s="30">
        <v>52.976199999999999</v>
      </c>
      <c r="S6" s="55">
        <v>24.677</v>
      </c>
      <c r="T6" s="32"/>
      <c r="U6" s="30">
        <v>56.685499999999998</v>
      </c>
      <c r="V6" s="54">
        <v>40.328600000000002</v>
      </c>
      <c r="W6" s="32"/>
      <c r="X6" s="53">
        <v>29.478999999999999</v>
      </c>
      <c r="Y6" s="55">
        <v>22.132899999999999</v>
      </c>
      <c r="Z6" s="54">
        <v>38.7821</v>
      </c>
      <c r="AA6" s="30">
        <v>59.001800000000003</v>
      </c>
      <c r="AB6" s="55">
        <v>38.331099999999999</v>
      </c>
      <c r="AC6" s="54">
        <v>35.758400000000002</v>
      </c>
      <c r="AD6" s="53">
        <v>44.7455</v>
      </c>
      <c r="AE6" s="55">
        <v>40.978900000000003</v>
      </c>
      <c r="AF6" s="32">
        <v>52.715299999999999</v>
      </c>
      <c r="AG6" s="30">
        <v>43.707000000000001</v>
      </c>
      <c r="AH6" s="55">
        <v>29.292200000000001</v>
      </c>
      <c r="AI6" s="32">
        <f>25.007*2</f>
        <v>50.014000000000003</v>
      </c>
      <c r="AJ6" s="30">
        <v>59.530700000000003</v>
      </c>
      <c r="AK6" s="31">
        <v>65.200599999999994</v>
      </c>
      <c r="AL6" s="54">
        <v>8.3557000000000006</v>
      </c>
      <c r="AM6" s="53">
        <v>16.2926</v>
      </c>
      <c r="AN6" s="55">
        <v>28.7654</v>
      </c>
      <c r="AO6" s="32"/>
      <c r="AP6" s="7">
        <v>36</v>
      </c>
    </row>
    <row r="7" spans="1:44" ht="15.75" thickBot="1" x14ac:dyDescent="0.3">
      <c r="A7" s="153" t="s">
        <v>28</v>
      </c>
      <c r="B7" s="58" t="s">
        <v>38</v>
      </c>
      <c r="C7" s="30">
        <f>64.0724-48.035</f>
        <v>16.037400000000005</v>
      </c>
      <c r="D7" s="13">
        <v>15.9696</v>
      </c>
      <c r="E7" s="14">
        <v>1.6634</v>
      </c>
      <c r="F7" s="12">
        <v>28.113299999999999</v>
      </c>
      <c r="G7" s="13">
        <v>18.7774</v>
      </c>
      <c r="H7" s="14">
        <v>2.6274000000000002</v>
      </c>
      <c r="I7" s="12">
        <v>4.4268000000000001</v>
      </c>
      <c r="J7" s="13">
        <v>23.82</v>
      </c>
      <c r="K7" s="51">
        <v>3.5365000000000002</v>
      </c>
      <c r="L7" s="43">
        <v>6.5857999999999999</v>
      </c>
      <c r="M7" s="13">
        <v>15.9796</v>
      </c>
      <c r="N7" s="14">
        <v>10.0375</v>
      </c>
      <c r="O7" s="12">
        <f>53.984-46.263</f>
        <v>7.7210000000000036</v>
      </c>
      <c r="P7" s="13">
        <v>10.9191</v>
      </c>
      <c r="Q7" s="14">
        <v>3.9129</v>
      </c>
      <c r="R7" s="12">
        <v>6.7630999999999997</v>
      </c>
      <c r="S7" s="13">
        <v>0.3821</v>
      </c>
      <c r="T7" s="14"/>
      <c r="U7" s="12">
        <v>1.2284999999999999</v>
      </c>
      <c r="V7" s="14">
        <v>3.4704000000000002</v>
      </c>
      <c r="W7" s="14"/>
      <c r="X7" s="12">
        <v>0.77270000000000005</v>
      </c>
      <c r="Y7" s="13">
        <v>0.122</v>
      </c>
      <c r="Z7" s="14">
        <v>5.4804000000000004</v>
      </c>
      <c r="AA7" s="12">
        <v>6.6535000000000002</v>
      </c>
      <c r="AB7" s="13">
        <v>1.2935000000000001</v>
      </c>
      <c r="AC7" s="14">
        <v>2.5453000000000001</v>
      </c>
      <c r="AD7" s="12">
        <v>2.6703999999999999</v>
      </c>
      <c r="AE7" s="13">
        <v>2.9628999999999999</v>
      </c>
      <c r="AF7" s="14">
        <v>12.426500000000001</v>
      </c>
      <c r="AG7" s="12">
        <v>9.9710999999999999</v>
      </c>
      <c r="AH7" s="13">
        <v>1.0348999999999999</v>
      </c>
      <c r="AI7" s="14">
        <f>2.7866*2</f>
        <v>5.5731999999999999</v>
      </c>
      <c r="AJ7" s="12">
        <v>5.6150000000000002</v>
      </c>
      <c r="AK7" s="13">
        <v>3.2240000000000002</v>
      </c>
      <c r="AL7" s="14">
        <v>0.18490000000000001</v>
      </c>
      <c r="AM7" s="12">
        <v>0.24529999999999999</v>
      </c>
      <c r="AN7" s="13">
        <v>0.45619999999999999</v>
      </c>
      <c r="AO7" s="14"/>
      <c r="AP7" s="7">
        <v>15</v>
      </c>
      <c r="AQ7" s="7" t="s">
        <v>31</v>
      </c>
    </row>
    <row r="8" spans="1:44" ht="15.75" thickBot="1" x14ac:dyDescent="0.3">
      <c r="A8" s="155"/>
      <c r="B8" s="58" t="s">
        <v>39</v>
      </c>
      <c r="C8" s="12">
        <f>47.8152-45.1564</f>
        <v>2.6587999999999994</v>
      </c>
      <c r="D8" s="19">
        <v>3.1532</v>
      </c>
      <c r="E8" s="20">
        <v>0.2591</v>
      </c>
      <c r="F8" s="18">
        <v>10.347200000000001</v>
      </c>
      <c r="G8" s="19">
        <v>16.981100000000001</v>
      </c>
      <c r="H8" s="20">
        <v>0.3619</v>
      </c>
      <c r="I8" s="18">
        <v>0.54779999999999995</v>
      </c>
      <c r="J8" s="19">
        <v>20.695900000000002</v>
      </c>
      <c r="K8" s="20">
        <v>1.3002</v>
      </c>
      <c r="L8" s="44">
        <v>0.9516</v>
      </c>
      <c r="M8" s="19">
        <v>3.1545999999999998</v>
      </c>
      <c r="N8" s="20">
        <v>3.5373000000000001</v>
      </c>
      <c r="O8" s="18">
        <f>50.0885-48.035</f>
        <v>2.0535000000000068</v>
      </c>
      <c r="P8" s="19">
        <v>4.5636999999999999</v>
      </c>
      <c r="Q8" s="20">
        <v>0.3836</v>
      </c>
      <c r="R8" s="18">
        <v>1.5992999999999999</v>
      </c>
      <c r="S8" s="19">
        <v>3.09E-2</v>
      </c>
      <c r="T8" s="20"/>
      <c r="U8" s="18">
        <v>0.13420000000000001</v>
      </c>
      <c r="V8" s="20">
        <v>0.59019999999999995</v>
      </c>
      <c r="W8" s="20"/>
      <c r="X8" s="18">
        <v>0.1139</v>
      </c>
      <c r="Y8" s="19">
        <v>8.5000000000000006E-3</v>
      </c>
      <c r="Z8" s="20">
        <v>2.1307</v>
      </c>
      <c r="AA8" s="18">
        <v>2.0489000000000002</v>
      </c>
      <c r="AB8" s="19">
        <v>0.1084</v>
      </c>
      <c r="AC8" s="20">
        <v>0.59050000000000002</v>
      </c>
      <c r="AD8" s="18">
        <v>0.38569999999999999</v>
      </c>
      <c r="AE8" s="19">
        <v>0.43020000000000003</v>
      </c>
      <c r="AF8" s="20">
        <v>3.1625999999999999</v>
      </c>
      <c r="AG8" s="18">
        <v>2.4883999999999999</v>
      </c>
      <c r="AH8" s="19">
        <v>0.1444</v>
      </c>
      <c r="AI8" s="20">
        <f>0.7825*2</f>
        <v>1.5649999999999999</v>
      </c>
      <c r="AJ8" s="18">
        <v>1.7497</v>
      </c>
      <c r="AK8" s="19">
        <v>0.47199999999999998</v>
      </c>
      <c r="AL8" s="20">
        <v>2.8899999999999999E-2</v>
      </c>
      <c r="AM8" s="18">
        <v>6.5000000000000002E-2</v>
      </c>
      <c r="AN8" s="19">
        <v>5.8099999999999999E-2</v>
      </c>
      <c r="AO8" s="20"/>
      <c r="AP8" s="7">
        <f>AP6-AP7</f>
        <v>21</v>
      </c>
    </row>
    <row r="9" spans="1:44" ht="15.75" thickBot="1" x14ac:dyDescent="0.3">
      <c r="A9" s="153" t="s">
        <v>29</v>
      </c>
      <c r="B9" s="58" t="s">
        <v>40</v>
      </c>
      <c r="C9" s="18">
        <f>47.078-46.8303</f>
        <v>0.24770000000000181</v>
      </c>
      <c r="D9" s="13">
        <v>0.27010000000000001</v>
      </c>
      <c r="E9" s="14">
        <v>2.07E-2</v>
      </c>
      <c r="F9" s="12">
        <v>0.37090000000000001</v>
      </c>
      <c r="G9" s="13">
        <v>1.7334000000000001</v>
      </c>
      <c r="H9" s="14">
        <v>3.9300000000000002E-2</v>
      </c>
      <c r="I9" s="12">
        <v>7.1599999999999997E-2</v>
      </c>
      <c r="J9" s="13">
        <v>2.1985999999999999</v>
      </c>
      <c r="K9" s="51">
        <v>6.7299999999999999E-2</v>
      </c>
      <c r="L9" s="43">
        <v>0.13669999999999999</v>
      </c>
      <c r="M9" s="13">
        <v>0.31519999999999998</v>
      </c>
      <c r="N9" s="14">
        <v>0.37530000000000002</v>
      </c>
      <c r="O9" s="12">
        <f>46.9278-46.8303</f>
        <v>9.7499999999996589E-2</v>
      </c>
      <c r="P9" s="13">
        <v>0.13519999999999999</v>
      </c>
      <c r="Q9" s="14">
        <v>2.2499999999999999E-2</v>
      </c>
      <c r="R9" s="12">
        <v>0.109</v>
      </c>
      <c r="S9" s="13">
        <v>4.3E-3</v>
      </c>
      <c r="T9" s="14"/>
      <c r="U9" s="12">
        <v>5.3199999999999997E-2</v>
      </c>
      <c r="V9" s="14">
        <v>2.7400000000000001E-2</v>
      </c>
      <c r="W9" s="14"/>
      <c r="X9" s="12">
        <v>2.6700000000000002E-2</v>
      </c>
      <c r="Y9" s="13">
        <v>2.8999999999999998E-3</v>
      </c>
      <c r="Z9" s="14">
        <v>8.8400000000000006E-2</v>
      </c>
      <c r="AA9" s="12">
        <v>0.187</v>
      </c>
      <c r="AB9" s="13">
        <v>1.0699999999999999E-2</v>
      </c>
      <c r="AC9" s="14">
        <v>4.82E-2</v>
      </c>
      <c r="AD9" s="12">
        <v>4.6699999999999998E-2</v>
      </c>
      <c r="AE9" s="13">
        <v>4.2099999999999999E-2</v>
      </c>
      <c r="AF9" s="14">
        <v>0.27160000000000001</v>
      </c>
      <c r="AG9" s="12">
        <v>7.8399999999999997E-2</v>
      </c>
      <c r="AH9" s="13">
        <v>7.1999999999999998E-3</v>
      </c>
      <c r="AI9" s="14">
        <f>0.0869*2</f>
        <v>0.17380000000000001</v>
      </c>
      <c r="AJ9" s="12">
        <v>0.1361</v>
      </c>
      <c r="AK9" s="13">
        <v>2.8299999999999999E-2</v>
      </c>
      <c r="AL9" s="14">
        <v>1E-3</v>
      </c>
      <c r="AM9" s="12">
        <v>3.6499999999999998E-2</v>
      </c>
      <c r="AN9" s="13">
        <v>1.0800000000000001E-2</v>
      </c>
      <c r="AO9" s="14"/>
      <c r="AP9" s="7">
        <f>(AP8*100)/AP6</f>
        <v>58.333333333333336</v>
      </c>
      <c r="AR9" s="7" t="s">
        <v>23</v>
      </c>
    </row>
    <row r="10" spans="1:44" x14ac:dyDescent="0.25">
      <c r="A10" s="154"/>
      <c r="B10" s="58" t="s">
        <v>41</v>
      </c>
      <c r="C10" s="12">
        <f>38.9993-38.9502</f>
        <v>4.9099999999995703E-2</v>
      </c>
      <c r="D10" s="16">
        <v>3.3799999999999997E-2</v>
      </c>
      <c r="E10" s="17">
        <v>1.3899999999999999E-2</v>
      </c>
      <c r="F10" s="15">
        <v>4.5999999999999999E-2</v>
      </c>
      <c r="G10" s="16">
        <v>5.8400000000000001E-2</v>
      </c>
      <c r="H10" s="17">
        <v>1.3100000000000001E-2</v>
      </c>
      <c r="I10" s="15">
        <v>2.4E-2</v>
      </c>
      <c r="J10" s="16">
        <v>4.0300000000000002E-2</v>
      </c>
      <c r="K10" s="51">
        <v>7.4000000000000003E-3</v>
      </c>
      <c r="L10" s="49">
        <v>2.87E-2</v>
      </c>
      <c r="M10" s="16">
        <v>2.1700000000000001E-2</v>
      </c>
      <c r="N10" s="17">
        <v>4.9000000000000002E-2</v>
      </c>
      <c r="O10" s="15">
        <f>38.9997-38.9502</f>
        <v>4.949999999999477E-2</v>
      </c>
      <c r="P10" s="16">
        <v>4.1999999999999997E-3</v>
      </c>
      <c r="Q10" s="17">
        <v>9.7999999999999997E-3</v>
      </c>
      <c r="R10" s="15">
        <v>5.6399999999999999E-2</v>
      </c>
      <c r="S10" s="16">
        <v>4.8999999999999998E-3</v>
      </c>
      <c r="T10" s="17"/>
      <c r="U10" s="15">
        <v>4.2500000000000003E-2</v>
      </c>
      <c r="V10" s="17">
        <v>9.2999999999999992E-3</v>
      </c>
      <c r="W10" s="17"/>
      <c r="X10" s="15">
        <v>2.07E-2</v>
      </c>
      <c r="Y10" s="16">
        <v>2E-3</v>
      </c>
      <c r="Z10" s="17">
        <v>1.7399999999999999E-2</v>
      </c>
      <c r="AA10" s="15">
        <v>2.75E-2</v>
      </c>
      <c r="AB10" s="16">
        <v>6.8999999999999999E-3</v>
      </c>
      <c r="AC10" s="17">
        <v>1.7000000000000001E-2</v>
      </c>
      <c r="AD10" s="15">
        <v>2.1899999999999999E-2</v>
      </c>
      <c r="AE10" s="16">
        <v>1.6400000000000001E-2</v>
      </c>
      <c r="AF10" s="17">
        <v>9.74E-2</v>
      </c>
      <c r="AG10" s="15">
        <v>3.95E-2</v>
      </c>
      <c r="AH10" s="16">
        <v>3.5000000000000001E-3</v>
      </c>
      <c r="AI10" s="17">
        <f>0.03771*2</f>
        <v>7.5420000000000001E-2</v>
      </c>
      <c r="AJ10" s="15">
        <v>3.15E-2</v>
      </c>
      <c r="AK10" s="16">
        <v>5.4000000000000003E-3</v>
      </c>
      <c r="AL10" s="17">
        <v>5.9999999999999995E-4</v>
      </c>
      <c r="AM10" s="15">
        <v>2.6800000000000001E-2</v>
      </c>
      <c r="AN10" s="16">
        <v>3.1E-2</v>
      </c>
      <c r="AO10" s="17"/>
      <c r="AP10" s="7">
        <f>(AP7*100)/AP6</f>
        <v>41.666666666666664</v>
      </c>
      <c r="AQ10" s="7" t="s">
        <v>32</v>
      </c>
      <c r="AR10" s="7" t="s">
        <v>33</v>
      </c>
    </row>
    <row r="11" spans="1:44" ht="15.75" thickBot="1" x14ac:dyDescent="0.3">
      <c r="A11" s="155"/>
      <c r="B11" s="58" t="s">
        <v>42</v>
      </c>
      <c r="C11" s="26">
        <f>44.1039-44.0597</f>
        <v>4.420000000000357E-2</v>
      </c>
      <c r="D11" s="27">
        <v>3.9800000000000002E-2</v>
      </c>
      <c r="E11" s="28">
        <v>2.81E-2</v>
      </c>
      <c r="F11" s="26">
        <v>3.3999999999999998E-3</v>
      </c>
      <c r="G11" s="27">
        <v>7.3300000000000004E-2</v>
      </c>
      <c r="H11" s="28">
        <v>2.3300000000000001E-2</v>
      </c>
      <c r="I11" s="18">
        <v>2.24E-2</v>
      </c>
      <c r="J11" s="19">
        <v>5.2200000000000003E-2</v>
      </c>
      <c r="K11" s="20">
        <v>7.1999999999999998E-3</v>
      </c>
      <c r="L11" s="50">
        <v>1.7999999999999999E-2</v>
      </c>
      <c r="M11" s="27">
        <v>2.3199999999999998E-2</v>
      </c>
      <c r="N11" s="28">
        <v>5.21E-2</v>
      </c>
      <c r="O11" s="26">
        <f>44.2204-44.0597</f>
        <v>0.16069999999999851</v>
      </c>
      <c r="P11" s="27">
        <v>1.9800000000000002E-2</v>
      </c>
      <c r="Q11" s="28">
        <v>1.8100000000000002E-2</v>
      </c>
      <c r="R11" s="26">
        <v>0.19489999999999999</v>
      </c>
      <c r="S11" s="27">
        <v>1.3599999999999999E-2</v>
      </c>
      <c r="T11" s="28"/>
      <c r="U11" s="26">
        <v>4.7399999999999998E-2</v>
      </c>
      <c r="V11" s="28">
        <v>2.9899999999999999E-2</v>
      </c>
      <c r="W11" s="28"/>
      <c r="X11" s="26">
        <v>3.8199999999999998E-2</v>
      </c>
      <c r="Y11" s="27">
        <v>5.4000000000000003E-3</v>
      </c>
      <c r="Z11" s="28">
        <v>4.4999999999999998E-2</v>
      </c>
      <c r="AA11" s="26">
        <v>0.12790000000000001</v>
      </c>
      <c r="AB11" s="27">
        <v>1.8100000000000002E-2</v>
      </c>
      <c r="AC11" s="28">
        <v>3.3099999999999997E-2</v>
      </c>
      <c r="AD11" s="26">
        <v>4.1799999999999997E-2</v>
      </c>
      <c r="AE11" s="27">
        <v>5.1999999999999998E-2</v>
      </c>
      <c r="AF11" s="28">
        <v>0.15060000000000001</v>
      </c>
      <c r="AG11" s="26">
        <v>8.1699999999999995E-2</v>
      </c>
      <c r="AH11" s="27">
        <v>6.6E-3</v>
      </c>
      <c r="AI11" s="28">
        <f>0.0584*2</f>
        <v>0.1168</v>
      </c>
      <c r="AJ11" s="26">
        <v>7.6600000000000001E-2</v>
      </c>
      <c r="AK11" s="27">
        <v>1.17E-2</v>
      </c>
      <c r="AL11" s="28">
        <v>4.0000000000000001E-3</v>
      </c>
      <c r="AM11" s="26">
        <v>3.8600000000000002E-2</v>
      </c>
      <c r="AN11" s="27">
        <v>2.6499999999999999E-2</v>
      </c>
      <c r="AO11" s="28"/>
    </row>
    <row r="12" spans="1:44" ht="15.75" thickBot="1" x14ac:dyDescent="0.3">
      <c r="B12" s="21" t="s">
        <v>26</v>
      </c>
      <c r="C12" s="31">
        <f>C4+C5+C6+C7+C8+C9+C10+C11</f>
        <v>100.06489999999999</v>
      </c>
      <c r="D12" s="31">
        <f t="shared" ref="D12:AO12" si="0">D4+D5+D6+D7+D8+D9+D10+D11</f>
        <v>99.986199999999997</v>
      </c>
      <c r="E12" s="31">
        <f t="shared" si="0"/>
        <v>99.786000000000001</v>
      </c>
      <c r="F12" s="31">
        <f t="shared" si="0"/>
        <v>100.08990000000001</v>
      </c>
      <c r="G12" s="31">
        <f t="shared" si="0"/>
        <v>99.815700000000021</v>
      </c>
      <c r="H12" s="31">
        <f t="shared" si="0"/>
        <v>99.93610000000001</v>
      </c>
      <c r="I12" s="31">
        <f t="shared" si="0"/>
        <v>99.921600000000012</v>
      </c>
      <c r="J12" s="31">
        <f t="shared" si="0"/>
        <v>99.885999999999996</v>
      </c>
      <c r="K12" s="31">
        <f>K4+K5+K6+K7+K8+K9+K10+K11</f>
        <v>99.798900000000017</v>
      </c>
      <c r="L12" s="31">
        <f t="shared" si="0"/>
        <v>99.690600000000003</v>
      </c>
      <c r="M12" s="31">
        <f t="shared" si="0"/>
        <v>99.937700000000007</v>
      </c>
      <c r="N12" s="31">
        <f t="shared" si="0"/>
        <v>99.903999999999996</v>
      </c>
      <c r="O12" s="31">
        <f t="shared" si="0"/>
        <v>99.806999999999988</v>
      </c>
      <c r="P12" s="31">
        <f t="shared" si="0"/>
        <v>99.669600000000003</v>
      </c>
      <c r="Q12" s="31">
        <f t="shared" si="0"/>
        <v>99.786599999999993</v>
      </c>
      <c r="R12" s="31">
        <f t="shared" si="0"/>
        <v>99.735699999999994</v>
      </c>
      <c r="S12" s="31">
        <f t="shared" si="0"/>
        <v>99.832899999999995</v>
      </c>
      <c r="T12" s="31">
        <f>T4+T5+T6+T7+T8+T9+T10+T11</f>
        <v>0</v>
      </c>
      <c r="U12" s="31">
        <f t="shared" si="0"/>
        <v>100.00940000000001</v>
      </c>
      <c r="V12" s="31">
        <f>V4+V5+V6+V7+V8+V9+V10+V11</f>
        <v>99.898299999999978</v>
      </c>
      <c r="W12" s="31">
        <f>W4+W5+W6+W7+W8+W9+W10+W11</f>
        <v>0</v>
      </c>
      <c r="X12" s="31">
        <f>X4+X5+X6+X7+X8+X9+X10+X11</f>
        <v>99.788600000000017</v>
      </c>
      <c r="Y12" s="31">
        <f t="shared" si="0"/>
        <v>99.926599999999979</v>
      </c>
      <c r="Z12" s="31">
        <f t="shared" si="0"/>
        <v>99.829700000000003</v>
      </c>
      <c r="AA12" s="31">
        <f t="shared" si="0"/>
        <v>99.956299999999999</v>
      </c>
      <c r="AB12" s="31">
        <f t="shared" si="0"/>
        <v>99.80080000000001</v>
      </c>
      <c r="AC12" s="31">
        <f t="shared" si="0"/>
        <v>100.06490000000001</v>
      </c>
      <c r="AD12" s="31">
        <f>AD4+AD5+AD6+AD7+AD8+AD9+AD10+AD11</f>
        <v>99.715599999999995</v>
      </c>
      <c r="AE12" s="31">
        <f t="shared" si="0"/>
        <v>99.722200000000029</v>
      </c>
      <c r="AF12" s="31">
        <f t="shared" si="0"/>
        <v>99.863900000000001</v>
      </c>
      <c r="AG12" s="31">
        <f t="shared" si="0"/>
        <v>99.7</v>
      </c>
      <c r="AH12" s="31">
        <f t="shared" si="0"/>
        <v>99.92880000000001</v>
      </c>
      <c r="AI12" s="31">
        <f t="shared" si="0"/>
        <v>100.09362</v>
      </c>
      <c r="AJ12" s="31">
        <f t="shared" si="0"/>
        <v>99.812899999999999</v>
      </c>
      <c r="AK12" s="31">
        <f t="shared" si="0"/>
        <v>99.885499999999993</v>
      </c>
      <c r="AL12" s="31">
        <f t="shared" si="0"/>
        <v>99.535800000000009</v>
      </c>
      <c r="AM12" s="31">
        <f t="shared" si="0"/>
        <v>99.710400000000007</v>
      </c>
      <c r="AN12" s="31">
        <f t="shared" si="0"/>
        <v>99.926299999999998</v>
      </c>
      <c r="AO12" s="32">
        <f t="shared" si="0"/>
        <v>0</v>
      </c>
    </row>
    <row r="13" spans="1:44" ht="15" customHeight="1" thickBot="1" x14ac:dyDescent="0.3">
      <c r="B13" s="21" t="s">
        <v>20</v>
      </c>
      <c r="C13" s="38">
        <f t="shared" ref="C13:AO13" si="1">C3-C12</f>
        <v>-6.1999999999997613E-2</v>
      </c>
      <c r="D13" s="38">
        <f t="shared" si="1"/>
        <v>1.6700000000000159E-2</v>
      </c>
      <c r="E13" s="38">
        <f t="shared" si="1"/>
        <v>0.2219999999999942</v>
      </c>
      <c r="F13" s="38">
        <f>F3-F12</f>
        <v>-8.8200000000014711E-2</v>
      </c>
      <c r="G13" s="38">
        <f t="shared" si="1"/>
        <v>0.19149999999997647</v>
      </c>
      <c r="H13" s="38">
        <f t="shared" si="1"/>
        <v>6.9999999999993179E-2</v>
      </c>
      <c r="I13" s="38">
        <f t="shared" si="1"/>
        <v>8.9599999999990132E-2</v>
      </c>
      <c r="J13" s="38">
        <f t="shared" si="1"/>
        <v>0.12510000000000332</v>
      </c>
      <c r="K13" s="38">
        <f t="shared" si="1"/>
        <v>0.21019999999998618</v>
      </c>
      <c r="L13" s="38">
        <f t="shared" si="1"/>
        <v>0.31959999999999411</v>
      </c>
      <c r="M13" s="38">
        <f t="shared" si="1"/>
        <v>6.619999999999493E-2</v>
      </c>
      <c r="N13" s="38">
        <f t="shared" si="1"/>
        <v>0.10360000000000014</v>
      </c>
      <c r="O13" s="38">
        <f>O3-O12</f>
        <v>0.19570000000001642</v>
      </c>
      <c r="P13" s="38">
        <f t="shared" si="1"/>
        <v>0.33740000000000236</v>
      </c>
      <c r="Q13" s="38">
        <f t="shared" si="1"/>
        <v>0.21470000000000766</v>
      </c>
      <c r="R13" s="38">
        <f t="shared" si="1"/>
        <v>0.268100000000004</v>
      </c>
      <c r="S13" s="38">
        <f t="shared" si="1"/>
        <v>0.17200000000001125</v>
      </c>
      <c r="T13" s="38">
        <f>T3-T12</f>
        <v>0</v>
      </c>
      <c r="U13" s="38">
        <f t="shared" si="1"/>
        <v>1.5999999999820602E-3</v>
      </c>
      <c r="V13" s="38">
        <f>V3-V12</f>
        <v>0.10340000000002192</v>
      </c>
      <c r="W13" s="38">
        <f>W3-W12</f>
        <v>0</v>
      </c>
      <c r="X13" s="38">
        <f t="shared" si="1"/>
        <v>0.22099999999998943</v>
      </c>
      <c r="Y13" s="38">
        <f t="shared" si="1"/>
        <v>8.1600000000022987E-2</v>
      </c>
      <c r="Z13" s="38">
        <f t="shared" si="1"/>
        <v>0.1811000000000007</v>
      </c>
      <c r="AA13" s="38">
        <f t="shared" si="1"/>
        <v>4.5699999999996521E-2</v>
      </c>
      <c r="AB13" s="38">
        <f t="shared" si="1"/>
        <v>0.20059999999999434</v>
      </c>
      <c r="AC13" s="38">
        <f t="shared" si="1"/>
        <v>-5.4700000000011073E-2</v>
      </c>
      <c r="AD13" s="38">
        <f t="shared" si="1"/>
        <v>0.28930000000001144</v>
      </c>
      <c r="AE13" s="38">
        <f t="shared" si="1"/>
        <v>0.28679999999997108</v>
      </c>
      <c r="AF13" s="38">
        <f t="shared" si="1"/>
        <v>0.1495000000000033</v>
      </c>
      <c r="AG13" s="38">
        <f t="shared" si="1"/>
        <v>0.30989999999999895</v>
      </c>
      <c r="AH13" s="38">
        <f t="shared" si="1"/>
        <v>7.5799999999986767E-2</v>
      </c>
      <c r="AI13" s="38">
        <f t="shared" si="1"/>
        <v>-7.86200000000008E-2</v>
      </c>
      <c r="AJ13" s="38">
        <f t="shared" si="1"/>
        <v>0.19759999999999422</v>
      </c>
      <c r="AK13" s="38">
        <f t="shared" si="1"/>
        <v>0.11800000000000921</v>
      </c>
      <c r="AL13" s="38">
        <f t="shared" si="1"/>
        <v>0.46629999999998972</v>
      </c>
      <c r="AM13" s="38">
        <f t="shared" si="1"/>
        <v>0.29739999999999611</v>
      </c>
      <c r="AN13" s="38">
        <f t="shared" si="1"/>
        <v>8.2599999999999341E-2</v>
      </c>
      <c r="AO13" s="39">
        <f t="shared" si="1"/>
        <v>0</v>
      </c>
    </row>
    <row r="14" spans="1:44" ht="30" customHeight="1" x14ac:dyDescent="0.25">
      <c r="A14" s="36"/>
      <c r="B14" s="23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36"/>
    </row>
  </sheetData>
  <mergeCells count="16">
    <mergeCell ref="AM1:AO1"/>
    <mergeCell ref="A2:A3"/>
    <mergeCell ref="A7:A8"/>
    <mergeCell ref="A9:A11"/>
    <mergeCell ref="AG1:AI1"/>
    <mergeCell ref="AJ1:AL1"/>
    <mergeCell ref="U1:W1"/>
    <mergeCell ref="X1:Z1"/>
    <mergeCell ref="AA1:AC1"/>
    <mergeCell ref="AD1:AF1"/>
    <mergeCell ref="C1:E1"/>
    <mergeCell ref="F1:H1"/>
    <mergeCell ref="I1:K1"/>
    <mergeCell ref="L1:N1"/>
    <mergeCell ref="O1:Q1"/>
    <mergeCell ref="R1:T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1"/>
  <sheetViews>
    <sheetView tabSelected="1" topLeftCell="AM1" workbookViewId="0">
      <pane ySplit="1" topLeftCell="A2" activePane="bottomLeft" state="frozen"/>
      <selection pane="bottomLeft" activeCell="V48" sqref="V48"/>
    </sheetView>
  </sheetViews>
  <sheetFormatPr baseColWidth="10" defaultRowHeight="15" x14ac:dyDescent="0.25"/>
  <cols>
    <col min="1" max="1" width="11.42578125" style="96"/>
    <col min="2" max="2" width="20" style="96" customWidth="1"/>
    <col min="3" max="3" width="11.42578125" style="96"/>
    <col min="4" max="41" width="7.5703125" style="96" bestFit="1" customWidth="1"/>
    <col min="42" max="42" width="3.28515625" style="96" bestFit="1" customWidth="1"/>
    <col min="43" max="43" width="11.42578125" style="96"/>
    <col min="44" max="44" width="20.28515625" style="96" customWidth="1"/>
    <col min="45" max="45" width="11.42578125" style="96"/>
    <col min="46" max="46" width="18.85546875" style="96" bestFit="1" customWidth="1"/>
    <col min="47" max="47" width="11.42578125" style="96"/>
    <col min="48" max="48" width="18.85546875" style="96" bestFit="1" customWidth="1"/>
    <col min="49" max="49" width="11.42578125" style="96"/>
    <col min="50" max="50" width="18.85546875" style="96" bestFit="1" customWidth="1"/>
    <col min="51" max="51" width="14" style="96" customWidth="1"/>
    <col min="52" max="52" width="15.28515625" style="96" customWidth="1"/>
    <col min="53" max="53" width="12" style="96" customWidth="1"/>
    <col min="54" max="54" width="12.140625" style="96" customWidth="1"/>
    <col min="55" max="16384" width="11.42578125" style="96"/>
  </cols>
  <sheetData>
    <row r="1" spans="1:54" ht="15.75" thickBot="1" x14ac:dyDescent="0.3">
      <c r="A1" s="167" t="s">
        <v>45</v>
      </c>
      <c r="B1" s="165" t="s">
        <v>24</v>
      </c>
      <c r="C1" s="169" t="s">
        <v>25</v>
      </c>
      <c r="D1" s="171" t="s">
        <v>5</v>
      </c>
      <c r="E1" s="161"/>
      <c r="F1" s="161"/>
      <c r="G1" s="161" t="s">
        <v>9</v>
      </c>
      <c r="H1" s="161"/>
      <c r="I1" s="161"/>
      <c r="J1" s="161" t="s">
        <v>10</v>
      </c>
      <c r="K1" s="161"/>
      <c r="L1" s="161"/>
      <c r="M1" s="161" t="s">
        <v>7</v>
      </c>
      <c r="N1" s="161"/>
      <c r="O1" s="161"/>
      <c r="P1" s="161" t="s">
        <v>11</v>
      </c>
      <c r="Q1" s="161"/>
      <c r="R1" s="161"/>
      <c r="S1" s="161" t="s">
        <v>12</v>
      </c>
      <c r="T1" s="161"/>
      <c r="U1" s="161"/>
      <c r="V1" s="161" t="s">
        <v>13</v>
      </c>
      <c r="W1" s="161"/>
      <c r="X1" s="161"/>
      <c r="Y1" s="161" t="s">
        <v>14</v>
      </c>
      <c r="Z1" s="161"/>
      <c r="AA1" s="161"/>
      <c r="AB1" s="161" t="s">
        <v>15</v>
      </c>
      <c r="AC1" s="161"/>
      <c r="AD1" s="161"/>
      <c r="AE1" s="161" t="s">
        <v>16</v>
      </c>
      <c r="AF1" s="161"/>
      <c r="AG1" s="161"/>
      <c r="AH1" s="161" t="s">
        <v>17</v>
      </c>
      <c r="AI1" s="161"/>
      <c r="AJ1" s="161"/>
      <c r="AK1" s="161" t="s">
        <v>18</v>
      </c>
      <c r="AL1" s="161"/>
      <c r="AM1" s="161"/>
      <c r="AN1" s="161" t="s">
        <v>19</v>
      </c>
      <c r="AO1" s="161"/>
      <c r="AP1" s="162"/>
      <c r="AQ1" s="159" t="s">
        <v>59</v>
      </c>
      <c r="AR1" s="160"/>
      <c r="AS1" s="96" t="s">
        <v>1</v>
      </c>
      <c r="AU1" s="96" t="s">
        <v>58</v>
      </c>
      <c r="AW1" s="96" t="s">
        <v>3</v>
      </c>
    </row>
    <row r="2" spans="1:54" ht="15.75" customHeight="1" thickBot="1" x14ac:dyDescent="0.3">
      <c r="A2" s="168"/>
      <c r="B2" s="166"/>
      <c r="C2" s="170"/>
      <c r="D2" s="100" t="s">
        <v>1</v>
      </c>
      <c r="E2" s="99" t="s">
        <v>2</v>
      </c>
      <c r="F2" s="99" t="s">
        <v>3</v>
      </c>
      <c r="G2" s="99" t="s">
        <v>1</v>
      </c>
      <c r="H2" s="99" t="s">
        <v>2</v>
      </c>
      <c r="I2" s="99" t="s">
        <v>3</v>
      </c>
      <c r="J2" s="99" t="s">
        <v>1</v>
      </c>
      <c r="K2" s="99" t="s">
        <v>2</v>
      </c>
      <c r="L2" s="99" t="s">
        <v>3</v>
      </c>
      <c r="M2" s="99" t="s">
        <v>1</v>
      </c>
      <c r="N2" s="99" t="s">
        <v>2</v>
      </c>
      <c r="O2" s="99" t="s">
        <v>3</v>
      </c>
      <c r="P2" s="99" t="s">
        <v>1</v>
      </c>
      <c r="Q2" s="99" t="s">
        <v>2</v>
      </c>
      <c r="R2" s="99" t="s">
        <v>3</v>
      </c>
      <c r="S2" s="99" t="s">
        <v>1</v>
      </c>
      <c r="T2" s="99" t="s">
        <v>2</v>
      </c>
      <c r="U2" s="99" t="s">
        <v>3</v>
      </c>
      <c r="V2" s="99" t="s">
        <v>1</v>
      </c>
      <c r="W2" s="99" t="s">
        <v>2</v>
      </c>
      <c r="X2" s="99" t="s">
        <v>3</v>
      </c>
      <c r="Y2" s="99" t="s">
        <v>1</v>
      </c>
      <c r="Z2" s="99" t="s">
        <v>2</v>
      </c>
      <c r="AA2" s="99" t="s">
        <v>3</v>
      </c>
      <c r="AB2" s="99" t="s">
        <v>1</v>
      </c>
      <c r="AC2" s="99" t="s">
        <v>2</v>
      </c>
      <c r="AD2" s="99" t="s">
        <v>3</v>
      </c>
      <c r="AE2" s="99" t="s">
        <v>1</v>
      </c>
      <c r="AF2" s="99" t="s">
        <v>2</v>
      </c>
      <c r="AG2" s="99" t="s">
        <v>3</v>
      </c>
      <c r="AH2" s="99" t="s">
        <v>1</v>
      </c>
      <c r="AI2" s="99" t="s">
        <v>2</v>
      </c>
      <c r="AJ2" s="99" t="s">
        <v>3</v>
      </c>
      <c r="AK2" s="99" t="s">
        <v>1</v>
      </c>
      <c r="AL2" s="99" t="s">
        <v>2</v>
      </c>
      <c r="AM2" s="99" t="s">
        <v>3</v>
      </c>
      <c r="AN2" s="99" t="s">
        <v>1</v>
      </c>
      <c r="AO2" s="99" t="s">
        <v>2</v>
      </c>
      <c r="AP2" s="80" t="s">
        <v>3</v>
      </c>
      <c r="AQ2" s="121" t="s">
        <v>46</v>
      </c>
      <c r="AR2" s="122" t="s">
        <v>56</v>
      </c>
      <c r="AS2" s="116" t="s">
        <v>46</v>
      </c>
      <c r="AT2" s="126" t="s">
        <v>56</v>
      </c>
      <c r="AU2" s="102" t="s">
        <v>46</v>
      </c>
      <c r="AV2" s="126" t="s">
        <v>56</v>
      </c>
      <c r="AW2" s="128" t="s">
        <v>46</v>
      </c>
      <c r="AX2" s="129" t="s">
        <v>56</v>
      </c>
      <c r="AY2" s="171" t="s">
        <v>60</v>
      </c>
      <c r="AZ2" s="179"/>
      <c r="BA2" s="180" t="s">
        <v>57</v>
      </c>
      <c r="BB2" s="181"/>
    </row>
    <row r="3" spans="1:54" x14ac:dyDescent="0.25">
      <c r="A3" s="172">
        <v>43643</v>
      </c>
      <c r="B3" s="61" t="s">
        <v>22</v>
      </c>
      <c r="C3" s="67" t="s">
        <v>35</v>
      </c>
      <c r="D3" s="84">
        <v>3.9771999999999998</v>
      </c>
      <c r="E3" s="62">
        <v>2.1652</v>
      </c>
      <c r="F3" s="62">
        <v>10.4467</v>
      </c>
      <c r="G3" s="62">
        <v>1.0859000000000001</v>
      </c>
      <c r="H3" s="62">
        <v>2.7126999999999999</v>
      </c>
      <c r="I3" s="62">
        <v>3.4832999999999998</v>
      </c>
      <c r="J3" s="62">
        <v>6.274</v>
      </c>
      <c r="K3" s="62">
        <v>0.96730000000000005</v>
      </c>
      <c r="L3" s="62">
        <v>5.4832999999999998</v>
      </c>
      <c r="M3" s="62">
        <v>8.8620999999999999</v>
      </c>
      <c r="N3" s="62">
        <v>1.3308</v>
      </c>
      <c r="O3" s="62">
        <v>8.5500000000000007</v>
      </c>
      <c r="P3" s="62">
        <v>2.8239999999999998</v>
      </c>
      <c r="Q3" s="62">
        <v>2.9033000000000002</v>
      </c>
      <c r="R3" s="62">
        <v>2.7524000000000002</v>
      </c>
      <c r="S3" s="62">
        <v>5.8465999999999996</v>
      </c>
      <c r="T3" s="62">
        <v>2.6743000000000001</v>
      </c>
      <c r="U3" s="62"/>
      <c r="V3" s="62">
        <v>0.95350000000000001</v>
      </c>
      <c r="W3" s="62">
        <v>6.7431000000000001</v>
      </c>
      <c r="X3" s="62"/>
      <c r="Y3" s="62">
        <v>0.9859</v>
      </c>
      <c r="Z3" s="62">
        <v>0.53849999999999998</v>
      </c>
      <c r="AA3" s="62">
        <v>16.474</v>
      </c>
      <c r="AB3" s="62">
        <v>0.73519999999999996</v>
      </c>
      <c r="AC3" s="62">
        <v>20.614999999999998</v>
      </c>
      <c r="AD3" s="62">
        <v>10.770799999999999</v>
      </c>
      <c r="AE3" s="62">
        <v>2.5874000000000001</v>
      </c>
      <c r="AF3" s="62">
        <v>3.4599000000000002</v>
      </c>
      <c r="AG3" s="62">
        <v>25.445900000000002</v>
      </c>
      <c r="AH3" s="62">
        <v>7.4172000000000002</v>
      </c>
      <c r="AI3" s="62">
        <v>2.5876000000000001</v>
      </c>
      <c r="AJ3" s="62">
        <v>1.7923</v>
      </c>
      <c r="AK3" s="62">
        <v>3.5026000000000002</v>
      </c>
      <c r="AL3" s="62">
        <v>7.1104000000000003</v>
      </c>
      <c r="AM3" s="62">
        <v>2.2221000000000002</v>
      </c>
      <c r="AN3" s="62">
        <v>3.5043000000000002</v>
      </c>
      <c r="AO3" s="62">
        <v>7.2435999999999998</v>
      </c>
      <c r="AP3" s="81"/>
      <c r="AQ3" s="106">
        <f>AVERAGE(D3:AP3)</f>
        <v>5.4730111111111119</v>
      </c>
      <c r="AR3" s="107">
        <f>STDEV(D3:AP3)</f>
        <v>5.5683299910823623</v>
      </c>
      <c r="AS3" s="106">
        <f>AVERAGE(D3,G3,J3,M3,P3,S3,V3,Y3,AB3,AE3,AH3,AK3,AN3)</f>
        <v>3.735069230769231</v>
      </c>
      <c r="AT3" s="113">
        <f>STDEV(D3,G3,J3,M3,P3,S3,V3,Y3,AB3,AE3,AH3,AK3,AN3)</f>
        <v>2.651646509053263</v>
      </c>
      <c r="AU3" s="108">
        <f>AVERAGE(E3,H3,K3,N3,Q3,T3,W3,Z3,AC3,AF3,AI3,AL3,AO3)</f>
        <v>4.6962846153846147</v>
      </c>
      <c r="AV3" s="123">
        <f>STDEV(E3,H3,K3,N3,Q3,T3,W3,Z3,AC3,AF3,AI3,AL3,AO3)</f>
        <v>5.2918972490727354</v>
      </c>
      <c r="AW3" s="106">
        <f>AVERAGE(F3,I3,L3,O3,R3,U3,X3,AA3,AD3,AG3,AJ3,AM3,AP3)</f>
        <v>8.7420799999999996</v>
      </c>
      <c r="AX3" s="113">
        <f>STDEV(F3,I3,L3,O3,R3,U3,X3,AA3,AD3,AG3,AJ3,AM3,AP3)</f>
        <v>7.5337668040186481</v>
      </c>
      <c r="AY3" s="120">
        <f t="shared" ref="AY3:AY10" si="0">AVERAGE(AQ3,AQ11,AQ19,AQ27,AQ35)</f>
        <v>6.5724422222222234</v>
      </c>
      <c r="AZ3" s="103">
        <f>+AY3</f>
        <v>6.5724422222222234</v>
      </c>
      <c r="BA3" s="106">
        <f>STDEV(AQ3,AQ11,AQ19,AQ27,AQ35)</f>
        <v>0.8457019165091102</v>
      </c>
      <c r="BB3" s="105">
        <f>+BA3</f>
        <v>0.8457019165091102</v>
      </c>
    </row>
    <row r="4" spans="1:54" x14ac:dyDescent="0.25">
      <c r="A4" s="173"/>
      <c r="B4" s="94" t="s">
        <v>27</v>
      </c>
      <c r="C4" s="68" t="s">
        <v>49</v>
      </c>
      <c r="D4" s="85">
        <v>35.332999999999998</v>
      </c>
      <c r="E4" s="59">
        <v>28.4938</v>
      </c>
      <c r="F4" s="59">
        <v>42.138100000000001</v>
      </c>
      <c r="G4" s="59">
        <v>15.442600000000001</v>
      </c>
      <c r="H4" s="59">
        <v>21.931000000000001</v>
      </c>
      <c r="I4" s="59">
        <v>31.074000000000002</v>
      </c>
      <c r="J4" s="59">
        <v>44.238199999999999</v>
      </c>
      <c r="K4" s="59">
        <v>30.327000000000002</v>
      </c>
      <c r="L4" s="59">
        <v>35.868699999999997</v>
      </c>
      <c r="M4" s="59">
        <v>56.402200000000001</v>
      </c>
      <c r="N4" s="59">
        <v>32.084499999999998</v>
      </c>
      <c r="O4" s="59">
        <v>42.912799999999997</v>
      </c>
      <c r="P4" s="59">
        <v>39.414299999999997</v>
      </c>
      <c r="Q4" s="59">
        <v>34.745800000000003</v>
      </c>
      <c r="R4" s="59">
        <v>24.752400000000002</v>
      </c>
      <c r="S4" s="59">
        <v>44.536999999999999</v>
      </c>
      <c r="T4" s="59">
        <v>47.337800000000001</v>
      </c>
      <c r="U4" s="59"/>
      <c r="V4" s="59">
        <v>29.337399999999999</v>
      </c>
      <c r="W4" s="59">
        <v>41.901299999999999</v>
      </c>
      <c r="X4" s="59"/>
      <c r="Y4" s="59">
        <v>36.2729</v>
      </c>
      <c r="Z4" s="59">
        <v>23.534500000000001</v>
      </c>
      <c r="AA4" s="59">
        <v>44.177799999999998</v>
      </c>
      <c r="AB4" s="59">
        <v>22.545000000000002</v>
      </c>
      <c r="AC4" s="59">
        <v>50.249499999999998</v>
      </c>
      <c r="AD4" s="59">
        <v>42.8292</v>
      </c>
      <c r="AE4" s="59">
        <v>54.447600000000001</v>
      </c>
      <c r="AF4" s="59">
        <v>64.227099999999993</v>
      </c>
      <c r="AG4" s="59">
        <v>51.5884</v>
      </c>
      <c r="AH4" s="59">
        <v>66.633899999999997</v>
      </c>
      <c r="AI4" s="59">
        <v>56.9574</v>
      </c>
      <c r="AJ4" s="59">
        <v>31.747499999999999</v>
      </c>
      <c r="AK4" s="59">
        <v>49.418300000000002</v>
      </c>
      <c r="AL4" s="59">
        <v>51.346299999999999</v>
      </c>
      <c r="AM4" s="59">
        <v>33.954999999999998</v>
      </c>
      <c r="AN4" s="59">
        <v>41.9251</v>
      </c>
      <c r="AO4" s="59">
        <v>38.436599999999999</v>
      </c>
      <c r="AP4" s="82"/>
      <c r="AQ4" s="109">
        <f t="shared" ref="AQ4:AQ42" si="1">AVERAGE(D4:AP4)</f>
        <v>39.960111111111104</v>
      </c>
      <c r="AR4" s="110">
        <f t="shared" ref="AR4:AR42" si="2">STDEV(D4:AP4)</f>
        <v>12.028753892112674</v>
      </c>
      <c r="AS4" s="109">
        <f>AVERAGE(D4,G4,J4,M4,P4,S4,V4,Y4,AB4,AE4,AH4,AK4,AN4)</f>
        <v>41.22673076923077</v>
      </c>
      <c r="AT4" s="114">
        <f t="shared" ref="AT4:AT42" si="3">STDEV(D4,G4,J4,M4,P4,S4,V4,Y4,AB4,AE4,AH4,AK4,AN4)</f>
        <v>14.011819149167392</v>
      </c>
      <c r="AU4" s="109">
        <f t="shared" ref="AU4:AU10" si="4">AVERAGE(E4,H4,K4,N4,Q4,T4,W4,Z4,AC4,AF4,AI4,AL4,AO4)</f>
        <v>40.120969230769226</v>
      </c>
      <c r="AV4" s="123">
        <f t="shared" ref="AV4:AV42" si="5">STDEV(E4,H4,K4,N4,Q4,T4,W4,Z4,AC4,AF4,AI4,AL4,AO4)</f>
        <v>13.171407079882339</v>
      </c>
      <c r="AW4" s="109">
        <f t="shared" ref="AW4:AW10" si="6">AVERAGE(F4,I4,L4,O4,R4,U4,X4,AA4,AD4,AG4,AJ4,AM4,AP4)</f>
        <v>38.104389999999995</v>
      </c>
      <c r="AX4" s="114">
        <f t="shared" ref="AX4:AX42" si="7">STDEV(F4,I4,L4,O4,R4,U4,X4,AA4,AD4,AG4,AJ4,AM4,AP4)</f>
        <v>7.963444993419782</v>
      </c>
      <c r="AY4" s="118">
        <f t="shared" si="0"/>
        <v>39.326923888888885</v>
      </c>
      <c r="AZ4" s="104">
        <f>+AY4</f>
        <v>39.326923888888885</v>
      </c>
      <c r="BA4" s="109">
        <f>STDEV(AQ4,AQ12,AQ20,AQ28,AQ36)</f>
        <v>3.0318893133638549</v>
      </c>
      <c r="BB4" s="101">
        <f>+BA4</f>
        <v>3.0318893133638549</v>
      </c>
    </row>
    <row r="5" spans="1:54" x14ac:dyDescent="0.25">
      <c r="A5" s="173"/>
      <c r="B5" s="94" t="s">
        <v>23</v>
      </c>
      <c r="C5" s="68" t="s">
        <v>50</v>
      </c>
      <c r="D5" s="86">
        <v>51.936399999999999</v>
      </c>
      <c r="E5" s="70">
        <v>65.584699999999998</v>
      </c>
      <c r="F5" s="60">
        <v>41.832099999999997</v>
      </c>
      <c r="G5" s="70">
        <v>54.075099999999999</v>
      </c>
      <c r="H5" s="70">
        <v>62.351100000000002</v>
      </c>
      <c r="I5" s="70">
        <v>56.3279</v>
      </c>
      <c r="J5" s="70">
        <v>45.155299999999997</v>
      </c>
      <c r="K5" s="70">
        <v>55.654299999999999</v>
      </c>
      <c r="L5" s="70">
        <v>48.606200000000001</v>
      </c>
      <c r="M5" s="59">
        <v>33.7316</v>
      </c>
      <c r="N5" s="59">
        <v>59.9848</v>
      </c>
      <c r="O5" s="59">
        <v>44.754300000000001</v>
      </c>
      <c r="P5" s="59">
        <v>54.765599999999999</v>
      </c>
      <c r="Q5" s="59">
        <v>55.409599999999998</v>
      </c>
      <c r="R5" s="59">
        <v>63.504600000000003</v>
      </c>
      <c r="S5" s="59">
        <v>47.548699999999997</v>
      </c>
      <c r="T5" s="59">
        <v>48.1952</v>
      </c>
      <c r="U5" s="59"/>
      <c r="V5" s="59">
        <v>66.338700000000003</v>
      </c>
      <c r="W5" s="59">
        <v>45.856099999999998</v>
      </c>
      <c r="X5" s="59"/>
      <c r="Y5" s="59">
        <v>57.984400000000001</v>
      </c>
      <c r="Z5" s="59">
        <v>63.7438</v>
      </c>
      <c r="AA5" s="59">
        <v>36.412799999999997</v>
      </c>
      <c r="AB5" s="59">
        <v>58.671799999999998</v>
      </c>
      <c r="AC5" s="59">
        <v>27.439399999999999</v>
      </c>
      <c r="AD5" s="59">
        <v>41.807400000000001</v>
      </c>
      <c r="AE5" s="59">
        <v>41.845300000000002</v>
      </c>
      <c r="AF5" s="59">
        <v>31.984999999999999</v>
      </c>
      <c r="AG5" s="59">
        <v>21.902999999999999</v>
      </c>
      <c r="AH5" s="59">
        <v>25.445599999999999</v>
      </c>
      <c r="AI5" s="59">
        <v>39.3309</v>
      </c>
      <c r="AJ5" s="59">
        <v>56.813899999999997</v>
      </c>
      <c r="AK5" s="59">
        <v>45.871899999999997</v>
      </c>
      <c r="AL5" s="59">
        <v>37.851999999999997</v>
      </c>
      <c r="AM5" s="59">
        <v>52.390799999999999</v>
      </c>
      <c r="AN5" s="59">
        <v>50.393000000000001</v>
      </c>
      <c r="AO5" s="59">
        <v>43.154000000000003</v>
      </c>
      <c r="AP5" s="82"/>
      <c r="AQ5" s="109">
        <f t="shared" si="1"/>
        <v>48.184924999999993</v>
      </c>
      <c r="AR5" s="110">
        <f t="shared" si="2"/>
        <v>11.50218456521258</v>
      </c>
      <c r="AS5" s="109">
        <f t="shared" ref="AS5:AS10" si="8">AVERAGE(D5,G5,J5,M5,P5,S5,V5,Y5,AB5,AE5,AH5,AK5,AN5)</f>
        <v>48.751030769230773</v>
      </c>
      <c r="AT5" s="114">
        <f t="shared" si="3"/>
        <v>10.837612241662853</v>
      </c>
      <c r="AU5" s="109">
        <f t="shared" si="4"/>
        <v>48.964684615384613</v>
      </c>
      <c r="AV5" s="123">
        <f t="shared" si="5"/>
        <v>12.561656952000543</v>
      </c>
      <c r="AW5" s="109">
        <f t="shared" si="6"/>
        <v>46.435300000000005</v>
      </c>
      <c r="AX5" s="114">
        <f t="shared" si="7"/>
        <v>11.94821037952264</v>
      </c>
      <c r="AY5" s="118">
        <f t="shared" si="0"/>
        <v>46.081300555555558</v>
      </c>
      <c r="AZ5" s="104">
        <f>+AY5</f>
        <v>46.081300555555558</v>
      </c>
      <c r="BA5" s="109">
        <f t="shared" ref="BA5:BA10" si="9">STDEV(AQ5,AQ13,AQ21,AQ29,AQ37)</f>
        <v>1.9447615821607283</v>
      </c>
      <c r="BB5" s="101">
        <f>+BA5</f>
        <v>1.9447615821607283</v>
      </c>
    </row>
    <row r="6" spans="1:54" x14ac:dyDescent="0.25">
      <c r="A6" s="173"/>
      <c r="B6" s="163" t="s">
        <v>28</v>
      </c>
      <c r="C6" s="68" t="s">
        <v>51</v>
      </c>
      <c r="D6" s="85">
        <v>6.9604999999999997</v>
      </c>
      <c r="E6" s="59">
        <v>3.7812999999999999</v>
      </c>
      <c r="F6" s="59">
        <v>4.59</v>
      </c>
      <c r="G6" s="59">
        <v>21.1785</v>
      </c>
      <c r="H6" s="59">
        <v>8.9422999999999995</v>
      </c>
      <c r="I6" s="59">
        <v>7.2168999999999999</v>
      </c>
      <c r="J6" s="59">
        <v>3.3748999999999998</v>
      </c>
      <c r="K6" s="59">
        <v>9.9707000000000008</v>
      </c>
      <c r="L6" s="59">
        <v>7.2317999999999998</v>
      </c>
      <c r="M6" s="59">
        <v>0.57599999999999996</v>
      </c>
      <c r="N6" s="59">
        <v>5.2672999999999996</v>
      </c>
      <c r="O6" s="59">
        <v>3.1335999999999999</v>
      </c>
      <c r="P6" s="59">
        <v>2.6566000000000001</v>
      </c>
      <c r="Q6" s="59">
        <v>6.3837999999999999</v>
      </c>
      <c r="R6" s="59">
        <v>7.5307000000000004</v>
      </c>
      <c r="S6" s="59">
        <v>1.631</v>
      </c>
      <c r="T6" s="59">
        <v>2.0253999999999999</v>
      </c>
      <c r="U6" s="59"/>
      <c r="V6" s="59">
        <v>2.8953000000000002</v>
      </c>
      <c r="W6" s="59">
        <v>4.0199999999999996</v>
      </c>
      <c r="X6" s="59"/>
      <c r="Y6" s="59">
        <v>4.0133000000000001</v>
      </c>
      <c r="Z6" s="59">
        <v>9.7263999999999999</v>
      </c>
      <c r="AA6" s="59">
        <v>2.4169999999999998</v>
      </c>
      <c r="AB6" s="59">
        <v>11.8171</v>
      </c>
      <c r="AC6" s="59">
        <v>1.0802</v>
      </c>
      <c r="AD6" s="59">
        <v>3.7444000000000002</v>
      </c>
      <c r="AE6" s="59">
        <v>0.87329999999999997</v>
      </c>
      <c r="AF6" s="59">
        <v>0.68269999999999997</v>
      </c>
      <c r="AG6" s="59">
        <v>0.63639999999999997</v>
      </c>
      <c r="AH6" s="59">
        <v>0.3085</v>
      </c>
      <c r="AI6" s="59">
        <v>1.1963999999999999</v>
      </c>
      <c r="AJ6" s="59">
        <v>7.1184000000000003</v>
      </c>
      <c r="AK6" s="59">
        <v>0.56599999999999995</v>
      </c>
      <c r="AL6" s="59">
        <v>2.8269000000000002</v>
      </c>
      <c r="AM6" s="59">
        <v>7.0106000000000002</v>
      </c>
      <c r="AN6" s="59">
        <v>3.2229000000000001</v>
      </c>
      <c r="AO6" s="59">
        <v>8.4425000000000008</v>
      </c>
      <c r="AP6" s="82"/>
      <c r="AQ6" s="109">
        <f t="shared" si="1"/>
        <v>4.8624888888888913</v>
      </c>
      <c r="AR6" s="110">
        <f t="shared" si="2"/>
        <v>4.1897146340449174</v>
      </c>
      <c r="AS6" s="109">
        <f t="shared" si="8"/>
        <v>4.6210692307692316</v>
      </c>
      <c r="AT6" s="114">
        <f t="shared" si="3"/>
        <v>5.8914460530196679</v>
      </c>
      <c r="AU6" s="109">
        <f t="shared" si="4"/>
        <v>4.9496846153846139</v>
      </c>
      <c r="AV6" s="123">
        <f t="shared" si="5"/>
        <v>3.4263709443195043</v>
      </c>
      <c r="AW6" s="109">
        <f t="shared" si="6"/>
        <v>5.0629800000000005</v>
      </c>
      <c r="AX6" s="114">
        <f t="shared" si="7"/>
        <v>2.4884502034622078</v>
      </c>
      <c r="AY6" s="118">
        <f t="shared" si="0"/>
        <v>5.7454750000000008</v>
      </c>
      <c r="AZ6" s="177">
        <f>AVERAGE(AY6:AY7)</f>
        <v>3.8262388888888892</v>
      </c>
      <c r="BA6" s="109">
        <f t="shared" si="9"/>
        <v>1.3009588555117986</v>
      </c>
      <c r="BB6" s="175">
        <f>AVERAGE(BA6:BA7)</f>
        <v>1.0207020946804752</v>
      </c>
    </row>
    <row r="7" spans="1:54" x14ac:dyDescent="0.25">
      <c r="A7" s="173"/>
      <c r="B7" s="163"/>
      <c r="C7" s="68" t="s">
        <v>52</v>
      </c>
      <c r="D7" s="85">
        <v>1.5241</v>
      </c>
      <c r="E7" s="59">
        <v>0.20830000000000001</v>
      </c>
      <c r="F7" s="59">
        <v>0.249</v>
      </c>
      <c r="G7" s="59">
        <v>7.8819999999999997</v>
      </c>
      <c r="H7" s="59">
        <v>3.6936</v>
      </c>
      <c r="I7" s="59">
        <v>1.9188000000000001</v>
      </c>
      <c r="J7" s="59">
        <v>0.97819999999999996</v>
      </c>
      <c r="K7" s="59">
        <v>2.8635999999999999</v>
      </c>
      <c r="L7" s="59">
        <v>2.3761999999999999</v>
      </c>
      <c r="M7" s="59">
        <v>4.3099999999999999E-2</v>
      </c>
      <c r="N7" s="59">
        <v>1.0920000000000001</v>
      </c>
      <c r="O7" s="59">
        <v>0.61099999999999999</v>
      </c>
      <c r="P7" s="59">
        <v>0.29170000000000001</v>
      </c>
      <c r="Q7" s="59">
        <v>1.5758000000000001</v>
      </c>
      <c r="R7" s="59">
        <v>1.1134999999999999</v>
      </c>
      <c r="S7" s="59">
        <v>0.27050000000000002</v>
      </c>
      <c r="T7" s="59">
        <v>0.16339999999999999</v>
      </c>
      <c r="U7" s="59"/>
      <c r="V7" s="59">
        <v>0.23849999999999999</v>
      </c>
      <c r="W7" s="59">
        <v>0.94159999999999999</v>
      </c>
      <c r="X7" s="59"/>
      <c r="Y7" s="59">
        <v>0.42520000000000002</v>
      </c>
      <c r="Z7" s="59">
        <v>2.3815</v>
      </c>
      <c r="AA7" s="59">
        <v>0.37280000000000002</v>
      </c>
      <c r="AB7" s="59">
        <v>5.6845999999999997</v>
      </c>
      <c r="AC7" s="59">
        <v>6.13E-2</v>
      </c>
      <c r="AD7" s="59">
        <v>0.56930000000000003</v>
      </c>
      <c r="AE7" s="59">
        <v>8.0500000000000002E-2</v>
      </c>
      <c r="AF7" s="59">
        <v>5.7500000000000002E-2</v>
      </c>
      <c r="AG7" s="59">
        <v>6.6100000000000006E-2</v>
      </c>
      <c r="AH7" s="59">
        <v>5.8099999999999999E-2</v>
      </c>
      <c r="AI7" s="59">
        <v>8.9399999999999993E-2</v>
      </c>
      <c r="AJ7" s="59">
        <v>2.3229000000000002</v>
      </c>
      <c r="AK7" s="59">
        <v>0.1094</v>
      </c>
      <c r="AL7" s="59">
        <v>0.80230000000000001</v>
      </c>
      <c r="AM7" s="59">
        <v>3.8828</v>
      </c>
      <c r="AN7" s="59">
        <v>0.61360000000000003</v>
      </c>
      <c r="AO7" s="59">
        <v>2.0356000000000001</v>
      </c>
      <c r="AP7" s="82"/>
      <c r="AQ7" s="109">
        <f t="shared" si="1"/>
        <v>1.32355</v>
      </c>
      <c r="AR7" s="110">
        <f t="shared" si="2"/>
        <v>1.7266330276829858</v>
      </c>
      <c r="AS7" s="109">
        <f t="shared" si="8"/>
        <v>1.3999615384615387</v>
      </c>
      <c r="AT7" s="114">
        <f t="shared" si="3"/>
        <v>2.4670812783997955</v>
      </c>
      <c r="AU7" s="109">
        <f t="shared" si="4"/>
        <v>1.2281461538461538</v>
      </c>
      <c r="AV7" s="123">
        <f t="shared" si="5"/>
        <v>1.2021053438415075</v>
      </c>
      <c r="AW7" s="109">
        <f t="shared" si="6"/>
        <v>1.3482400000000001</v>
      </c>
      <c r="AX7" s="114">
        <f t="shared" si="7"/>
        <v>1.2367189990724112</v>
      </c>
      <c r="AY7" s="118">
        <f t="shared" si="0"/>
        <v>1.9070027777777778</v>
      </c>
      <c r="AZ7" s="177"/>
      <c r="BA7" s="109">
        <f t="shared" si="9"/>
        <v>0.74044533384915201</v>
      </c>
      <c r="BB7" s="175"/>
    </row>
    <row r="8" spans="1:54" x14ac:dyDescent="0.25">
      <c r="A8" s="173"/>
      <c r="B8" s="163" t="s">
        <v>29</v>
      </c>
      <c r="C8" s="68" t="s">
        <v>53</v>
      </c>
      <c r="D8" s="85">
        <v>0.18179999999999999</v>
      </c>
      <c r="E8" s="59">
        <v>3.5000000000000001E-3</v>
      </c>
      <c r="F8" s="59">
        <v>0.12039999999999999</v>
      </c>
      <c r="G8" s="59">
        <v>0.26119999999999999</v>
      </c>
      <c r="H8" s="59">
        <v>0.29470000000000002</v>
      </c>
      <c r="I8" s="59">
        <v>0.14680000000000001</v>
      </c>
      <c r="J8" s="59">
        <v>8.2600000000000007E-2</v>
      </c>
      <c r="K8" s="59">
        <v>5.57E-2</v>
      </c>
      <c r="L8" s="59">
        <v>0.1108</v>
      </c>
      <c r="M8" s="59">
        <v>5.5999999999999999E-3</v>
      </c>
      <c r="N8" s="59">
        <v>2.75E-2</v>
      </c>
      <c r="O8" s="59">
        <v>2.4400000000000002E-2</v>
      </c>
      <c r="P8" s="59">
        <v>5.1499999999999997E-2</v>
      </c>
      <c r="Q8" s="59">
        <v>5.1200000000000002E-2</v>
      </c>
      <c r="R8" s="59">
        <v>4.1300000000000003E-2</v>
      </c>
      <c r="S8" s="59">
        <v>3.9800000000000002E-2</v>
      </c>
      <c r="T8" s="59">
        <v>8.2000000000000007E-3</v>
      </c>
      <c r="U8" s="59"/>
      <c r="V8" s="59">
        <v>1.2200000000000001E-2</v>
      </c>
      <c r="W8" s="59">
        <v>0.155</v>
      </c>
      <c r="X8" s="59"/>
      <c r="Y8" s="59">
        <v>1.78E-2</v>
      </c>
      <c r="Z8" s="59">
        <v>5.0500000000000003E-2</v>
      </c>
      <c r="AA8" s="59">
        <v>2.46E-2</v>
      </c>
      <c r="AB8" s="59">
        <v>0.3019</v>
      </c>
      <c r="AC8" s="59">
        <v>5.3E-3</v>
      </c>
      <c r="AD8" s="59">
        <v>8.8999999999999999E-3</v>
      </c>
      <c r="AE8" s="59">
        <v>8.3000000000000004E-2</v>
      </c>
      <c r="AF8" s="59">
        <v>3.7000000000000002E-3</v>
      </c>
      <c r="AG8" s="59">
        <v>1.2999999999999999E-2</v>
      </c>
      <c r="AH8" s="59">
        <v>2.06E-2</v>
      </c>
      <c r="AI8" s="59">
        <v>6.6E-3</v>
      </c>
      <c r="AJ8" s="59">
        <v>9.4899999999999998E-2</v>
      </c>
      <c r="AK8" s="59">
        <v>5.8400000000000001E-2</v>
      </c>
      <c r="AL8" s="59">
        <v>2.4899999999999999E-2</v>
      </c>
      <c r="AM8" s="59">
        <v>0.47920000000000001</v>
      </c>
      <c r="AN8" s="59">
        <v>2.8199999999999999E-2</v>
      </c>
      <c r="AO8" s="59">
        <v>0.31619999999999998</v>
      </c>
      <c r="AP8" s="82"/>
      <c r="AQ8" s="109">
        <f t="shared" si="1"/>
        <v>8.9219444444444448E-2</v>
      </c>
      <c r="AR8" s="110">
        <f t="shared" si="2"/>
        <v>0.11208651204556097</v>
      </c>
      <c r="AS8" s="109">
        <f t="shared" si="8"/>
        <v>8.8046153846153857E-2</v>
      </c>
      <c r="AT8" s="114">
        <f t="shared" si="3"/>
        <v>9.777436282400935E-2</v>
      </c>
      <c r="AU8" s="109">
        <f t="shared" si="4"/>
        <v>7.7153846153846156E-2</v>
      </c>
      <c r="AV8" s="123">
        <f t="shared" si="5"/>
        <v>0.10927240132946513</v>
      </c>
      <c r="AW8" s="109">
        <f t="shared" si="6"/>
        <v>0.10643</v>
      </c>
      <c r="AX8" s="114">
        <f t="shared" si="7"/>
        <v>0.14017554906457674</v>
      </c>
      <c r="AY8" s="118">
        <f t="shared" si="0"/>
        <v>0.16400944444444446</v>
      </c>
      <c r="AZ8" s="177">
        <f>AVERAGE(AY8:AY10)</f>
        <v>8.9343944444444434E-2</v>
      </c>
      <c r="BA8" s="109">
        <f t="shared" si="9"/>
        <v>6.0033227894132818E-2</v>
      </c>
      <c r="BB8" s="175">
        <f>AVERAGE(BA8:BA10)</f>
        <v>3.3658271972515384E-2</v>
      </c>
    </row>
    <row r="9" spans="1:54" x14ac:dyDescent="0.25">
      <c r="A9" s="173"/>
      <c r="B9" s="163"/>
      <c r="C9" s="68" t="s">
        <v>54</v>
      </c>
      <c r="D9" s="85">
        <v>2.8500000000000001E-2</v>
      </c>
      <c r="E9" s="59">
        <v>1.6999999999999999E-3</v>
      </c>
      <c r="F9" s="59">
        <v>3.7600000000000001E-2</v>
      </c>
      <c r="G9" s="59">
        <v>3.7600000000000001E-2</v>
      </c>
      <c r="H9" s="59">
        <v>1.2699999999999999E-2</v>
      </c>
      <c r="I9" s="59">
        <v>3.1199999999999999E-2</v>
      </c>
      <c r="J9" s="59">
        <v>4.7300000000000002E-2</v>
      </c>
      <c r="K9" s="59">
        <v>5.8999999999999999E-3</v>
      </c>
      <c r="L9" s="59">
        <v>2.1499999999999998E-2</v>
      </c>
      <c r="M9" s="59">
        <v>1.0500000000000001E-2</v>
      </c>
      <c r="N9" s="59">
        <v>7.0000000000000001E-3</v>
      </c>
      <c r="O9" s="59">
        <v>7.9000000000000008E-3</v>
      </c>
      <c r="P9" s="59">
        <v>3.1199999999999999E-2</v>
      </c>
      <c r="Q9" s="59">
        <v>1.7000000000000001E-2</v>
      </c>
      <c r="R9" s="59">
        <v>9.5999999999999992E-3</v>
      </c>
      <c r="S9" s="59">
        <v>2.3699999999999999E-2</v>
      </c>
      <c r="T9" s="59">
        <v>7.1999999999999998E-3</v>
      </c>
      <c r="U9" s="59"/>
      <c r="V9" s="59">
        <v>6.4000000000000003E-3</v>
      </c>
      <c r="W9" s="59">
        <v>7.0800000000000002E-2</v>
      </c>
      <c r="X9" s="59"/>
      <c r="Y9" s="59">
        <v>7.9000000000000008E-3</v>
      </c>
      <c r="Z9" s="59">
        <v>1.4200000000000001E-2</v>
      </c>
      <c r="AA9" s="59">
        <v>9.1000000000000004E-3</v>
      </c>
      <c r="AB9" s="59">
        <v>2.7900000000000001E-2</v>
      </c>
      <c r="AC9" s="59">
        <v>4.7000000000000002E-3</v>
      </c>
      <c r="AD9" s="59">
        <v>1.4E-3</v>
      </c>
      <c r="AE9" s="59">
        <v>9.1999999999999998E-3</v>
      </c>
      <c r="AF9" s="59">
        <v>3.3E-3</v>
      </c>
      <c r="AG9" s="59">
        <v>5.4000000000000003E-3</v>
      </c>
      <c r="AH9" s="59">
        <v>1.7899999999999999E-2</v>
      </c>
      <c r="AI9" s="59">
        <v>4.7999999999999996E-3</v>
      </c>
      <c r="AJ9" s="59">
        <v>1.4999999999999999E-2</v>
      </c>
      <c r="AK9" s="59">
        <v>8.4500000000000006E-2</v>
      </c>
      <c r="AL9" s="59">
        <v>3.3999999999999998E-3</v>
      </c>
      <c r="AM9" s="59">
        <v>0.13070000000000001</v>
      </c>
      <c r="AN9" s="59">
        <v>1.46E-2</v>
      </c>
      <c r="AO9" s="59">
        <v>0.14480000000000001</v>
      </c>
      <c r="AP9" s="82"/>
      <c r="AQ9" s="109">
        <f t="shared" si="1"/>
        <v>2.5391666666666667E-2</v>
      </c>
      <c r="AR9" s="110">
        <f t="shared" si="2"/>
        <v>3.329588884961196E-2</v>
      </c>
      <c r="AS9" s="109">
        <f t="shared" si="8"/>
        <v>2.6707692307692304E-2</v>
      </c>
      <c r="AT9" s="114">
        <f t="shared" si="3"/>
        <v>2.1361977964694724E-2</v>
      </c>
      <c r="AU9" s="109">
        <f t="shared" si="4"/>
        <v>2.2884615384615385E-2</v>
      </c>
      <c r="AV9" s="123">
        <f t="shared" si="5"/>
        <v>4.0854984317580445E-2</v>
      </c>
      <c r="AW9" s="109">
        <f t="shared" si="6"/>
        <v>2.6939999999999999E-2</v>
      </c>
      <c r="AX9" s="114">
        <f t="shared" si="7"/>
        <v>3.8250350760918962E-2</v>
      </c>
      <c r="AY9" s="118">
        <f t="shared" si="0"/>
        <v>4.2964055555555498E-2</v>
      </c>
      <c r="AZ9" s="177"/>
      <c r="BA9" s="109">
        <f t="shared" si="9"/>
        <v>2.3703263673613938E-2</v>
      </c>
      <c r="BB9" s="175"/>
    </row>
    <row r="10" spans="1:54" ht="15.75" thickBot="1" x14ac:dyDescent="0.3">
      <c r="A10" s="174"/>
      <c r="B10" s="164"/>
      <c r="C10" s="69" t="s">
        <v>55</v>
      </c>
      <c r="D10" s="87">
        <v>2.4400000000000002E-2</v>
      </c>
      <c r="E10" s="63">
        <v>4.8999999999999998E-3</v>
      </c>
      <c r="F10" s="63">
        <v>1.6000000000000001E-3</v>
      </c>
      <c r="G10" s="63">
        <v>0.13170000000000001</v>
      </c>
      <c r="H10" s="63">
        <v>2.3199999999999998E-2</v>
      </c>
      <c r="I10" s="63">
        <v>3.6499999999999998E-2</v>
      </c>
      <c r="J10" s="63">
        <v>6.1899999999999997E-2</v>
      </c>
      <c r="K10" s="63">
        <v>1.2200000000000001E-2</v>
      </c>
      <c r="L10" s="63">
        <v>2.6100000000000002E-2</v>
      </c>
      <c r="M10" s="63">
        <v>8.0999999999999996E-3</v>
      </c>
      <c r="N10" s="63">
        <v>1.41E-2</v>
      </c>
      <c r="O10" s="63">
        <v>1.8599999999999998E-2</v>
      </c>
      <c r="P10" s="63">
        <v>3.8399999999999997E-2</v>
      </c>
      <c r="Q10" s="63">
        <v>1.5800000000000002E-2</v>
      </c>
      <c r="R10" s="63">
        <v>1.4E-2</v>
      </c>
      <c r="S10" s="63">
        <v>3.8300000000000001E-2</v>
      </c>
      <c r="T10" s="63">
        <v>1.9800000000000002E-2</v>
      </c>
      <c r="U10" s="63"/>
      <c r="V10" s="63">
        <v>1.7100000000000001E-2</v>
      </c>
      <c r="W10" s="63">
        <v>0.1938</v>
      </c>
      <c r="X10" s="63"/>
      <c r="Y10" s="63">
        <v>3.04E-2</v>
      </c>
      <c r="Z10" s="63">
        <v>5.5800000000000002E-2</v>
      </c>
      <c r="AA10" s="63">
        <v>2.5399999999999999E-2</v>
      </c>
      <c r="AB10" s="63">
        <v>1.9400000000000001E-2</v>
      </c>
      <c r="AC10" s="63">
        <v>1.78E-2</v>
      </c>
      <c r="AD10" s="63">
        <v>8.6E-3</v>
      </c>
      <c r="AE10" s="63">
        <v>1.24E-2</v>
      </c>
      <c r="AF10" s="63">
        <v>1.37E-2</v>
      </c>
      <c r="AG10" s="63">
        <v>3.1600000000000003E-2</v>
      </c>
      <c r="AH10" s="63">
        <v>1.01E-2</v>
      </c>
      <c r="AI10" s="63">
        <v>2.47E-2</v>
      </c>
      <c r="AJ10" s="63">
        <v>4.8599999999999997E-2</v>
      </c>
      <c r="AK10" s="63">
        <v>0.33339999999999997</v>
      </c>
      <c r="AL10" s="63">
        <v>1.5900000000000001E-2</v>
      </c>
      <c r="AM10" s="63">
        <v>0.2069</v>
      </c>
      <c r="AN10" s="63">
        <v>6.5299999999999997E-2</v>
      </c>
      <c r="AO10" s="63">
        <v>0.20979999999999999</v>
      </c>
      <c r="AP10" s="83"/>
      <c r="AQ10" s="111">
        <f t="shared" si="1"/>
        <v>5.084166666666666E-2</v>
      </c>
      <c r="AR10" s="112">
        <f t="shared" si="2"/>
        <v>7.2907794507857643E-2</v>
      </c>
      <c r="AS10" s="111">
        <f t="shared" si="8"/>
        <v>6.0838461538461543E-2</v>
      </c>
      <c r="AT10" s="115">
        <f t="shared" si="3"/>
        <v>8.8473221357854348E-2</v>
      </c>
      <c r="AU10" s="111">
        <f t="shared" si="4"/>
        <v>4.7807692307692301E-2</v>
      </c>
      <c r="AV10" s="127">
        <f t="shared" si="5"/>
        <v>6.9459010233115917E-2</v>
      </c>
      <c r="AW10" s="131">
        <f t="shared" si="6"/>
        <v>4.1790000000000001E-2</v>
      </c>
      <c r="AX10" s="132">
        <f t="shared" si="7"/>
        <v>5.9610950709114215E-2</v>
      </c>
      <c r="AY10" s="119">
        <f t="shared" si="0"/>
        <v>6.1058333333333346E-2</v>
      </c>
      <c r="AZ10" s="178"/>
      <c r="BA10" s="111">
        <f t="shared" si="9"/>
        <v>1.7238324349799401E-2</v>
      </c>
      <c r="BB10" s="176"/>
    </row>
    <row r="11" spans="1:54" x14ac:dyDescent="0.25">
      <c r="A11" s="172">
        <v>43651</v>
      </c>
      <c r="B11" s="61" t="s">
        <v>22</v>
      </c>
      <c r="C11" s="67" t="s">
        <v>35</v>
      </c>
      <c r="D11" s="64">
        <v>3.7949000000000002</v>
      </c>
      <c r="E11" s="62">
        <v>0.27800000000000002</v>
      </c>
      <c r="F11" s="62">
        <v>6.6178999999999997</v>
      </c>
      <c r="G11" s="62">
        <v>7.7106000000000003</v>
      </c>
      <c r="H11" s="62">
        <v>0.95799999999999996</v>
      </c>
      <c r="I11" s="62">
        <v>12.8019</v>
      </c>
      <c r="J11" s="62">
        <v>1.3189</v>
      </c>
      <c r="K11" s="62">
        <v>0.57020000000000004</v>
      </c>
      <c r="L11" s="62">
        <v>2.3797999999999999</v>
      </c>
      <c r="M11" s="62">
        <v>9.5146999999999995</v>
      </c>
      <c r="N11" s="62">
        <v>0.90029999999999999</v>
      </c>
      <c r="O11" s="62">
        <v>6.5022000000000002</v>
      </c>
      <c r="P11" s="62">
        <v>8.5129000000000001</v>
      </c>
      <c r="Q11" s="62">
        <v>1.0192000000000001</v>
      </c>
      <c r="R11" s="62">
        <v>16.2927</v>
      </c>
      <c r="S11" s="62">
        <v>8.7232000000000003</v>
      </c>
      <c r="T11" s="62">
        <v>2.2919</v>
      </c>
      <c r="U11" s="62"/>
      <c r="V11" s="62">
        <v>7.8380000000000001</v>
      </c>
      <c r="W11" s="62">
        <v>6.6441999999999997</v>
      </c>
      <c r="X11" s="62"/>
      <c r="Y11" s="62">
        <v>0.9748</v>
      </c>
      <c r="Z11" s="62">
        <v>2.4514999999999998</v>
      </c>
      <c r="AA11" s="62">
        <v>7.2866999999999997</v>
      </c>
      <c r="AB11" s="62">
        <v>11.8347</v>
      </c>
      <c r="AC11" s="62">
        <v>7.7511999999999999</v>
      </c>
      <c r="AD11" s="62">
        <v>25.9664</v>
      </c>
      <c r="AE11" s="62">
        <v>1.2498</v>
      </c>
      <c r="AF11" s="62">
        <v>8.4164999999999992</v>
      </c>
      <c r="AG11" s="62">
        <v>8.7772000000000006</v>
      </c>
      <c r="AH11" s="62">
        <v>5.9242999999999997</v>
      </c>
      <c r="AI11" s="62">
        <v>0.49490000000000001</v>
      </c>
      <c r="AJ11" s="62">
        <v>34.5505</v>
      </c>
      <c r="AK11" s="62">
        <v>10.264900000000001</v>
      </c>
      <c r="AL11" s="62">
        <v>9.7882999999999996</v>
      </c>
      <c r="AM11" s="62">
        <v>26.698599999999999</v>
      </c>
      <c r="AN11" s="62">
        <v>4.5484</v>
      </c>
      <c r="AO11" s="62">
        <v>6.9923000000000002</v>
      </c>
      <c r="AP11" s="81"/>
      <c r="AQ11" s="108">
        <f t="shared" si="1"/>
        <v>7.7400138888888881</v>
      </c>
      <c r="AR11" s="117">
        <f t="shared" si="2"/>
        <v>7.7268196465909842</v>
      </c>
      <c r="AS11" s="106">
        <f t="shared" ref="AS11:AS42" si="10">AVERAGE(D11,G11,J11,M11,P11,S11,V11,Y11,AB11,AE11,AH11,AK11,AN11)</f>
        <v>6.3238538461538463</v>
      </c>
      <c r="AT11" s="130">
        <f t="shared" si="3"/>
        <v>3.6510581510970646</v>
      </c>
      <c r="AU11" s="106">
        <f t="shared" ref="AU11:AU42" si="11">AVERAGE(E11,H11,K11,N11,Q11,T11,W11,Z11,AC11,AF11,AI11,AL11,AO11)</f>
        <v>3.7351153846153844</v>
      </c>
      <c r="AV11" s="107">
        <f t="shared" si="5"/>
        <v>3.5716474020742295</v>
      </c>
      <c r="AW11" s="106">
        <f t="shared" ref="AW11:AW42" si="12">AVERAGE(F11,I11,L11,O11,R11,U11,X11,AA11,AD11,AG11,AJ11,AM11,AP11)</f>
        <v>14.787389999999998</v>
      </c>
      <c r="AX11" s="113">
        <f t="shared" si="7"/>
        <v>10.777300208045306</v>
      </c>
      <c r="AY11" s="98"/>
      <c r="AZ11" s="98"/>
      <c r="BA11" s="98"/>
      <c r="BB11" s="98"/>
    </row>
    <row r="12" spans="1:54" x14ac:dyDescent="0.25">
      <c r="A12" s="173"/>
      <c r="B12" s="94" t="s">
        <v>27</v>
      </c>
      <c r="C12" s="68" t="s">
        <v>49</v>
      </c>
      <c r="D12" s="65">
        <v>29.251799999999999</v>
      </c>
      <c r="E12" s="59">
        <v>11.3344</v>
      </c>
      <c r="F12" s="59">
        <v>20.8871</v>
      </c>
      <c r="G12" s="59">
        <v>50.641300000000001</v>
      </c>
      <c r="H12" s="59">
        <v>18.473400000000002</v>
      </c>
      <c r="I12" s="59">
        <v>40.438600000000001</v>
      </c>
      <c r="J12" s="59">
        <v>50.164099999999998</v>
      </c>
      <c r="K12" s="59">
        <v>18.9528</v>
      </c>
      <c r="L12" s="59">
        <v>30.956900000000001</v>
      </c>
      <c r="M12" s="59">
        <v>58.455199999999998</v>
      </c>
      <c r="N12" s="59">
        <v>24.762799999999999</v>
      </c>
      <c r="O12" s="59">
        <v>42.553800000000003</v>
      </c>
      <c r="P12" s="59">
        <v>54.053100000000001</v>
      </c>
      <c r="Q12" s="59">
        <v>12.9278</v>
      </c>
      <c r="R12" s="59">
        <v>44.483899999999998</v>
      </c>
      <c r="S12" s="59">
        <v>56.027299999999997</v>
      </c>
      <c r="T12" s="59">
        <v>49.113500000000002</v>
      </c>
      <c r="U12" s="59"/>
      <c r="V12" s="59">
        <v>39.8476</v>
      </c>
      <c r="W12" s="59">
        <v>38.2194</v>
      </c>
      <c r="X12" s="59"/>
      <c r="Y12" s="59">
        <v>28.7926</v>
      </c>
      <c r="Z12" s="59">
        <v>24.482299999999999</v>
      </c>
      <c r="AA12" s="59">
        <v>48.1526</v>
      </c>
      <c r="AB12" s="59">
        <v>61.177199999999999</v>
      </c>
      <c r="AC12" s="59">
        <v>68.688599999999994</v>
      </c>
      <c r="AD12" s="59">
        <v>39.924599999999998</v>
      </c>
      <c r="AE12" s="59">
        <v>38.799799999999998</v>
      </c>
      <c r="AF12" s="59">
        <v>66.451499999999996</v>
      </c>
      <c r="AG12" s="59">
        <v>38.0349</v>
      </c>
      <c r="AH12" s="59">
        <v>63.1417</v>
      </c>
      <c r="AI12" s="59">
        <v>58.495800000000003</v>
      </c>
      <c r="AJ12" s="59">
        <v>56.111699999999999</v>
      </c>
      <c r="AK12" s="59">
        <v>45.008499999999998</v>
      </c>
      <c r="AL12" s="59">
        <v>50.637700000000002</v>
      </c>
      <c r="AM12" s="59">
        <v>48.472299999999997</v>
      </c>
      <c r="AN12" s="59">
        <v>57.193600000000004</v>
      </c>
      <c r="AO12" s="59">
        <v>62.314900000000002</v>
      </c>
      <c r="AP12" s="82"/>
      <c r="AQ12" s="109">
        <f t="shared" si="1"/>
        <v>42.984030555555542</v>
      </c>
      <c r="AR12" s="114">
        <f t="shared" si="2"/>
        <v>15.684368408957308</v>
      </c>
      <c r="AS12" s="109">
        <f t="shared" si="10"/>
        <v>48.657984615384628</v>
      </c>
      <c r="AT12" s="124">
        <f t="shared" si="3"/>
        <v>11.490306977973923</v>
      </c>
      <c r="AU12" s="109">
        <f t="shared" si="11"/>
        <v>38.834992307692318</v>
      </c>
      <c r="AV12" s="123">
        <f t="shared" si="5"/>
        <v>21.366798567889585</v>
      </c>
      <c r="AW12" s="109">
        <f t="shared" si="12"/>
        <v>41.001640000000002</v>
      </c>
      <c r="AX12" s="114">
        <f t="shared" si="7"/>
        <v>9.8068362484997369</v>
      </c>
      <c r="AY12" s="98"/>
      <c r="AZ12" s="98"/>
      <c r="BA12" s="98"/>
      <c r="BB12" s="98"/>
    </row>
    <row r="13" spans="1:54" x14ac:dyDescent="0.25">
      <c r="A13" s="173"/>
      <c r="B13" s="94" t="s">
        <v>23</v>
      </c>
      <c r="C13" s="68" t="s">
        <v>50</v>
      </c>
      <c r="D13" s="65">
        <v>60.8855</v>
      </c>
      <c r="E13" s="59">
        <v>67.845500000000001</v>
      </c>
      <c r="F13" s="59">
        <v>57.105400000000003</v>
      </c>
      <c r="G13" s="59">
        <v>37.9024</v>
      </c>
      <c r="H13" s="59">
        <v>68.514899999999997</v>
      </c>
      <c r="I13" s="59">
        <v>42.682400000000001</v>
      </c>
      <c r="J13" s="59">
        <v>48.059100000000001</v>
      </c>
      <c r="K13" s="59">
        <v>75.808000000000007</v>
      </c>
      <c r="L13" s="59">
        <v>60.607300000000002</v>
      </c>
      <c r="M13" s="59">
        <v>31.171700000000001</v>
      </c>
      <c r="N13" s="59">
        <v>65.34</v>
      </c>
      <c r="O13" s="59">
        <v>47.103299999999997</v>
      </c>
      <c r="P13" s="59">
        <v>34.688099999999999</v>
      </c>
      <c r="Q13" s="59">
        <v>64.689899999999994</v>
      </c>
      <c r="R13" s="59">
        <v>36.476100000000002</v>
      </c>
      <c r="S13" s="59">
        <v>34.2485</v>
      </c>
      <c r="T13" s="59">
        <v>47.200600000000001</v>
      </c>
      <c r="U13" s="59"/>
      <c r="V13" s="59">
        <v>40.326799999999999</v>
      </c>
      <c r="W13" s="59">
        <v>47.0749</v>
      </c>
      <c r="X13" s="59"/>
      <c r="Y13" s="59">
        <v>67.151700000000005</v>
      </c>
      <c r="Z13" s="59">
        <v>48.271599999999999</v>
      </c>
      <c r="AA13" s="59">
        <v>41.402200000000001</v>
      </c>
      <c r="AB13" s="59">
        <v>25.686900000000001</v>
      </c>
      <c r="AC13" s="59">
        <v>23.139700000000001</v>
      </c>
      <c r="AD13" s="59">
        <v>31.611999999999998</v>
      </c>
      <c r="AE13" s="59">
        <v>57.354500000000002</v>
      </c>
      <c r="AF13" s="59">
        <v>24.692599999999999</v>
      </c>
      <c r="AG13" s="59">
        <v>42.407400000000003</v>
      </c>
      <c r="AH13" s="59">
        <v>30.369399999999999</v>
      </c>
      <c r="AI13" s="59">
        <v>38.242400000000004</v>
      </c>
      <c r="AJ13" s="59">
        <v>9.1130999999999993</v>
      </c>
      <c r="AK13" s="59">
        <v>39.915799999999997</v>
      </c>
      <c r="AL13" s="59">
        <v>35.097799999999999</v>
      </c>
      <c r="AM13" s="59">
        <v>21.302600000000002</v>
      </c>
      <c r="AN13" s="59">
        <v>35.793599999999998</v>
      </c>
      <c r="AO13" s="59">
        <v>30.139700000000001</v>
      </c>
      <c r="AP13" s="82"/>
      <c r="AQ13" s="109">
        <f t="shared" si="1"/>
        <v>43.595094444444442</v>
      </c>
      <c r="AR13" s="114">
        <f t="shared" si="2"/>
        <v>15.709867707198637</v>
      </c>
      <c r="AS13" s="109">
        <f t="shared" si="10"/>
        <v>41.811846153846155</v>
      </c>
      <c r="AT13" s="124">
        <f t="shared" si="3"/>
        <v>12.766904738464449</v>
      </c>
      <c r="AU13" s="109">
        <f t="shared" si="11"/>
        <v>48.927507692307692</v>
      </c>
      <c r="AV13" s="123">
        <f t="shared" si="5"/>
        <v>18.026694483434927</v>
      </c>
      <c r="AW13" s="109">
        <f t="shared" si="12"/>
        <v>38.981180000000002</v>
      </c>
      <c r="AX13" s="114">
        <f t="shared" si="7"/>
        <v>15.487124524570584</v>
      </c>
      <c r="AY13" s="98"/>
      <c r="AZ13" s="98"/>
      <c r="BA13" s="98"/>
      <c r="BB13" s="98"/>
    </row>
    <row r="14" spans="1:54" x14ac:dyDescent="0.25">
      <c r="A14" s="173"/>
      <c r="B14" s="163" t="s">
        <v>28</v>
      </c>
      <c r="C14" s="68" t="s">
        <v>51</v>
      </c>
      <c r="D14" s="65">
        <v>4.8379000000000003</v>
      </c>
      <c r="E14" s="59">
        <v>14.190099999999999</v>
      </c>
      <c r="F14" s="59">
        <v>9.7165999999999997</v>
      </c>
      <c r="G14" s="59">
        <v>2.7934999999999999</v>
      </c>
      <c r="H14" s="59">
        <v>10.864000000000001</v>
      </c>
      <c r="I14" s="59">
        <v>3.5124</v>
      </c>
      <c r="J14" s="59">
        <v>0.48120000000000002</v>
      </c>
      <c r="K14" s="59">
        <v>4.6904000000000003</v>
      </c>
      <c r="L14" s="59">
        <v>5.1443000000000003</v>
      </c>
      <c r="M14" s="59">
        <v>0.59630000000000005</v>
      </c>
      <c r="N14" s="59">
        <v>7.8342000000000001</v>
      </c>
      <c r="O14" s="59">
        <v>2.9573</v>
      </c>
      <c r="P14" s="59">
        <v>1.3540000000000001</v>
      </c>
      <c r="Q14" s="59">
        <v>15.1572</v>
      </c>
      <c r="R14" s="59">
        <v>2.3123999999999998</v>
      </c>
      <c r="S14" s="59">
        <v>0.74180000000000001</v>
      </c>
      <c r="T14" s="59">
        <v>1.7151000000000001</v>
      </c>
      <c r="U14" s="59"/>
      <c r="V14" s="59">
        <v>7.2798999999999996</v>
      </c>
      <c r="W14" s="59">
        <v>5.1284000000000001</v>
      </c>
      <c r="X14" s="59"/>
      <c r="Y14" s="59">
        <v>2.8050999999999999</v>
      </c>
      <c r="Z14" s="59">
        <v>16.981300000000001</v>
      </c>
      <c r="AA14" s="59">
        <v>2.5213000000000001</v>
      </c>
      <c r="AB14" s="59">
        <v>1.0647</v>
      </c>
      <c r="AC14" s="59">
        <v>0.41599999999999998</v>
      </c>
      <c r="AD14" s="59">
        <v>1.9784999999999999</v>
      </c>
      <c r="AE14" s="59">
        <v>2.3620000000000001</v>
      </c>
      <c r="AF14" s="59">
        <v>0.22989999999999999</v>
      </c>
      <c r="AG14" s="59">
        <v>8.4717000000000002</v>
      </c>
      <c r="AH14" s="59">
        <v>0.29289999999999999</v>
      </c>
      <c r="AI14" s="59">
        <v>1.3432999999999999</v>
      </c>
      <c r="AJ14" s="59">
        <v>7.1800000000000003E-2</v>
      </c>
      <c r="AK14" s="59">
        <v>3.1909999999999998</v>
      </c>
      <c r="AL14" s="59">
        <v>1.9302999999999999</v>
      </c>
      <c r="AM14" s="59">
        <v>2.6823999999999999</v>
      </c>
      <c r="AN14" s="59">
        <v>1.115</v>
      </c>
      <c r="AO14" s="59">
        <v>0.31879999999999997</v>
      </c>
      <c r="AP14" s="82"/>
      <c r="AQ14" s="109">
        <f t="shared" si="1"/>
        <v>4.1411944444444444</v>
      </c>
      <c r="AR14" s="114">
        <f t="shared" si="2"/>
        <v>4.4349275826553045</v>
      </c>
      <c r="AS14" s="109">
        <f t="shared" si="10"/>
        <v>2.2242538461538457</v>
      </c>
      <c r="AT14" s="124">
        <f t="shared" si="3"/>
        <v>2.019783781998866</v>
      </c>
      <c r="AU14" s="109">
        <f t="shared" si="11"/>
        <v>6.2153076923076913</v>
      </c>
      <c r="AV14" s="123">
        <f t="shared" si="5"/>
        <v>6.1493543164386431</v>
      </c>
      <c r="AW14" s="109">
        <f t="shared" si="12"/>
        <v>3.9368700000000003</v>
      </c>
      <c r="AX14" s="114">
        <f t="shared" si="7"/>
        <v>3.0103155375585913</v>
      </c>
      <c r="AY14" s="98"/>
      <c r="AZ14" s="98"/>
      <c r="BA14" s="98"/>
      <c r="BB14" s="98"/>
    </row>
    <row r="15" spans="1:54" x14ac:dyDescent="0.25">
      <c r="A15" s="173"/>
      <c r="B15" s="163"/>
      <c r="C15" s="68" t="s">
        <v>52</v>
      </c>
      <c r="D15" s="65">
        <v>1.5511999999999999</v>
      </c>
      <c r="E15" s="59">
        <v>5.3531000000000004</v>
      </c>
      <c r="F15" s="59">
        <v>4.0807000000000002</v>
      </c>
      <c r="G15" s="59">
        <v>0.56610000000000005</v>
      </c>
      <c r="H15" s="59">
        <v>1.2244999999999999</v>
      </c>
      <c r="I15" s="59">
        <v>0.50280000000000002</v>
      </c>
      <c r="J15" s="59">
        <v>3.5900000000000001E-2</v>
      </c>
      <c r="K15" s="59">
        <v>0.2676</v>
      </c>
      <c r="L15" s="59">
        <v>1.1057999999999999</v>
      </c>
      <c r="M15" s="59">
        <v>5.0200000000000002E-2</v>
      </c>
      <c r="N15" s="59">
        <v>1.0266999999999999</v>
      </c>
      <c r="O15" s="59">
        <v>0.58950000000000002</v>
      </c>
      <c r="P15" s="59">
        <v>0.56610000000000005</v>
      </c>
      <c r="Q15" s="59">
        <v>5.6913999999999998</v>
      </c>
      <c r="R15" s="59">
        <v>0.3201</v>
      </c>
      <c r="S15" s="59">
        <v>0.11409999999999999</v>
      </c>
      <c r="T15" s="59">
        <v>6.5600000000000006E-2</v>
      </c>
      <c r="U15" s="59"/>
      <c r="V15" s="59">
        <v>3.6793999999999998</v>
      </c>
      <c r="W15" s="59">
        <v>1.6927000000000001</v>
      </c>
      <c r="X15" s="59"/>
      <c r="Y15" s="59">
        <v>0.21709999999999999</v>
      </c>
      <c r="Z15" s="59">
        <v>7.7858999999999998</v>
      </c>
      <c r="AA15" s="59">
        <v>0.33260000000000001</v>
      </c>
      <c r="AB15" s="59">
        <v>0.17100000000000001</v>
      </c>
      <c r="AC15" s="59">
        <v>2.93E-2</v>
      </c>
      <c r="AD15" s="59">
        <v>0.44059999999999999</v>
      </c>
      <c r="AE15" s="59">
        <v>0.2135</v>
      </c>
      <c r="AF15" s="59">
        <v>1.44E-2</v>
      </c>
      <c r="AG15" s="59">
        <v>2.0539999999999998</v>
      </c>
      <c r="AH15" s="59">
        <v>5.7599999999999998E-2</v>
      </c>
      <c r="AI15" s="59">
        <v>1.0965</v>
      </c>
      <c r="AJ15" s="59">
        <v>5.7999999999999996E-3</v>
      </c>
      <c r="AK15" s="59">
        <v>0.99139999999999995</v>
      </c>
      <c r="AL15" s="59">
        <v>0.91510000000000002</v>
      </c>
      <c r="AM15" s="59">
        <v>0.61699999999999999</v>
      </c>
      <c r="AN15" s="59">
        <v>6.2399999999999997E-2</v>
      </c>
      <c r="AO15" s="59">
        <v>1.54E-2</v>
      </c>
      <c r="AP15" s="82"/>
      <c r="AQ15" s="109">
        <f t="shared" si="1"/>
        <v>1.2084194444444445</v>
      </c>
      <c r="AR15" s="114">
        <f t="shared" si="2"/>
        <v>1.834819837604841</v>
      </c>
      <c r="AS15" s="109">
        <f t="shared" si="10"/>
        <v>0.63661538461538458</v>
      </c>
      <c r="AT15" s="124">
        <f t="shared" si="3"/>
        <v>1.0183886003929228</v>
      </c>
      <c r="AU15" s="109">
        <f t="shared" si="11"/>
        <v>1.9367846153846151</v>
      </c>
      <c r="AV15" s="123">
        <f t="shared" si="5"/>
        <v>2.5890616832635702</v>
      </c>
      <c r="AW15" s="109">
        <f t="shared" si="12"/>
        <v>1.0048900000000001</v>
      </c>
      <c r="AX15" s="114">
        <f t="shared" si="7"/>
        <v>1.2194734231990825</v>
      </c>
      <c r="AY15" s="98"/>
      <c r="AZ15" s="98"/>
      <c r="BA15" s="98"/>
      <c r="BB15" s="98"/>
    </row>
    <row r="16" spans="1:54" x14ac:dyDescent="0.25">
      <c r="A16" s="173"/>
      <c r="B16" s="163" t="s">
        <v>29</v>
      </c>
      <c r="C16" s="68" t="s">
        <v>53</v>
      </c>
      <c r="D16" s="65">
        <v>0.22359999999999999</v>
      </c>
      <c r="E16" s="59">
        <v>0.8135</v>
      </c>
      <c r="F16" s="59">
        <v>0.16250000000000001</v>
      </c>
      <c r="G16" s="59">
        <v>4.4900000000000002E-2</v>
      </c>
      <c r="H16" s="59">
        <v>4.1200000000000001E-2</v>
      </c>
      <c r="I16" s="59">
        <v>3.4099999999999998E-2</v>
      </c>
      <c r="J16" s="59">
        <v>1.3100000000000001E-2</v>
      </c>
      <c r="K16" s="59">
        <v>9.9000000000000008E-3</v>
      </c>
      <c r="L16" s="59">
        <v>8.14E-2</v>
      </c>
      <c r="M16" s="59">
        <v>1.7399999999999999E-2</v>
      </c>
      <c r="N16" s="59">
        <v>2.5499999999999998E-2</v>
      </c>
      <c r="O16" s="59">
        <v>3.0800000000000001E-2</v>
      </c>
      <c r="P16" s="59">
        <v>0.50900000000000001</v>
      </c>
      <c r="Q16" s="59">
        <v>0.32619999999999999</v>
      </c>
      <c r="R16" s="59">
        <v>6.1999999999999998E-3</v>
      </c>
      <c r="S16" s="59">
        <v>3.6299999999999999E-2</v>
      </c>
      <c r="T16" s="59">
        <v>5.1999999999999998E-3</v>
      </c>
      <c r="U16" s="59"/>
      <c r="V16" s="59">
        <v>7.5399999999999995E-2</v>
      </c>
      <c r="W16" s="59">
        <v>0.36830000000000002</v>
      </c>
      <c r="X16" s="59"/>
      <c r="Y16" s="59">
        <v>3.0200000000000001E-2</v>
      </c>
      <c r="Z16" s="59">
        <v>0.22509999999999999</v>
      </c>
      <c r="AA16" s="59">
        <v>2.24E-2</v>
      </c>
      <c r="AB16" s="59">
        <v>3.09E-2</v>
      </c>
      <c r="AC16" s="59">
        <v>3.2000000000000002E-3</v>
      </c>
      <c r="AD16" s="59">
        <v>4.7500000000000001E-2</v>
      </c>
      <c r="AE16" s="59">
        <v>2.1399999999999999E-2</v>
      </c>
      <c r="AF16" s="59">
        <v>3.3999999999999998E-3</v>
      </c>
      <c r="AG16" s="59">
        <v>6.4299999999999996E-2</v>
      </c>
      <c r="AH16" s="59">
        <v>2.7900000000000001E-2</v>
      </c>
      <c r="AI16" s="59">
        <v>0.28599999999999998</v>
      </c>
      <c r="AJ16" s="59">
        <v>2.3E-3</v>
      </c>
      <c r="AK16" s="59">
        <v>8.8099999999999998E-2</v>
      </c>
      <c r="AL16" s="59">
        <v>0.74429999999999996</v>
      </c>
      <c r="AM16" s="59">
        <v>3.8899999999999997E-2</v>
      </c>
      <c r="AN16" s="59">
        <v>0.1638</v>
      </c>
      <c r="AO16" s="59">
        <v>3.3999999999999998E-3</v>
      </c>
      <c r="AP16" s="82"/>
      <c r="AQ16" s="109">
        <f t="shared" si="1"/>
        <v>0.12854444444444446</v>
      </c>
      <c r="AR16" s="114">
        <f t="shared" si="2"/>
        <v>0.19984247145395642</v>
      </c>
      <c r="AS16" s="109">
        <f t="shared" si="10"/>
        <v>9.8615384615384633E-2</v>
      </c>
      <c r="AT16" s="124">
        <f t="shared" si="3"/>
        <v>0.13839603104950807</v>
      </c>
      <c r="AU16" s="109">
        <f t="shared" si="11"/>
        <v>0.21963076923076927</v>
      </c>
      <c r="AV16" s="123">
        <f t="shared" si="5"/>
        <v>0.2836809251742039</v>
      </c>
      <c r="AW16" s="109">
        <f t="shared" si="12"/>
        <v>4.9039999999999993E-2</v>
      </c>
      <c r="AX16" s="114">
        <f t="shared" si="7"/>
        <v>4.6599814019657494E-2</v>
      </c>
      <c r="AY16" s="98"/>
      <c r="AZ16" s="98"/>
      <c r="BA16" s="98"/>
      <c r="BB16" s="98"/>
    </row>
    <row r="17" spans="1:54" x14ac:dyDescent="0.25">
      <c r="A17" s="173"/>
      <c r="B17" s="163"/>
      <c r="C17" s="68" t="s">
        <v>54</v>
      </c>
      <c r="D17" s="65">
        <v>2.52E-2</v>
      </c>
      <c r="E17" s="59">
        <v>3.6299999999999999E-2</v>
      </c>
      <c r="F17" s="59">
        <v>0.19850000000000001</v>
      </c>
      <c r="G17" s="59">
        <v>1.2999999999999999E-2</v>
      </c>
      <c r="H17" s="59">
        <v>1.2E-2</v>
      </c>
      <c r="I17" s="59">
        <v>8.5000000000000006E-3</v>
      </c>
      <c r="J17" s="59">
        <v>9.9000000000000008E-3</v>
      </c>
      <c r="K17" s="59">
        <v>2.8E-3</v>
      </c>
      <c r="L17" s="59">
        <v>8.0000000000000002E-3</v>
      </c>
      <c r="M17" s="59">
        <v>1.3599999999999999E-2</v>
      </c>
      <c r="N17" s="59">
        <v>6.4000000000000003E-3</v>
      </c>
      <c r="O17" s="59">
        <v>1.03E-2</v>
      </c>
      <c r="P17" s="59">
        <v>0.50219999999999998</v>
      </c>
      <c r="Q17" s="59">
        <v>1.6E-2</v>
      </c>
      <c r="R17" s="59">
        <v>1E-3</v>
      </c>
      <c r="S17" s="59">
        <v>1.8499999999999999E-2</v>
      </c>
      <c r="T17" s="59">
        <v>1.8200000000000001E-2</v>
      </c>
      <c r="U17" s="59"/>
      <c r="V17" s="59">
        <v>0.52610000000000001</v>
      </c>
      <c r="W17" s="59">
        <v>0.21240000000000001</v>
      </c>
      <c r="X17" s="59"/>
      <c r="Y17" s="59">
        <v>2.7400000000000001E-2</v>
      </c>
      <c r="Z17" s="59">
        <v>2.4E-2</v>
      </c>
      <c r="AA17" s="59">
        <v>8.8999999999999999E-3</v>
      </c>
      <c r="AB17" s="59">
        <v>1.0200000000000001E-2</v>
      </c>
      <c r="AC17" s="59">
        <v>2.5000000000000001E-3</v>
      </c>
      <c r="AD17" s="59">
        <v>1.7600000000000001E-2</v>
      </c>
      <c r="AE17" s="59">
        <v>1.37E-2</v>
      </c>
      <c r="AF17" s="59">
        <v>3.5000000000000001E-3</v>
      </c>
      <c r="AG17" s="59">
        <v>1.2800000000000001E-2</v>
      </c>
      <c r="AH17" s="59">
        <v>2.2200000000000001E-2</v>
      </c>
      <c r="AI17" s="59">
        <v>1E-3</v>
      </c>
      <c r="AJ17" s="59">
        <v>1.8E-3</v>
      </c>
      <c r="AK17" s="59">
        <v>2.24E-2</v>
      </c>
      <c r="AL17" s="59">
        <v>0.73560000000000003</v>
      </c>
      <c r="AM17" s="59">
        <v>9.7999999999999997E-3</v>
      </c>
      <c r="AN17" s="59">
        <v>0.20449999999999999</v>
      </c>
      <c r="AO17" s="59">
        <v>2.0999999999999999E-3</v>
      </c>
      <c r="AP17" s="82"/>
      <c r="AQ17" s="109">
        <f t="shared" si="1"/>
        <v>7.6636111111111085E-2</v>
      </c>
      <c r="AR17" s="114">
        <f t="shared" si="2"/>
        <v>0.16835826790810091</v>
      </c>
      <c r="AS17" s="109">
        <f t="shared" si="10"/>
        <v>0.10837692307692307</v>
      </c>
      <c r="AT17" s="124">
        <f t="shared" si="3"/>
        <v>0.18743452258431542</v>
      </c>
      <c r="AU17" s="109">
        <f t="shared" si="11"/>
        <v>8.2523076923076921E-2</v>
      </c>
      <c r="AV17" s="123">
        <f t="shared" si="5"/>
        <v>0.20420333066923826</v>
      </c>
      <c r="AW17" s="109">
        <f t="shared" si="12"/>
        <v>2.7720000000000002E-2</v>
      </c>
      <c r="AX17" s="114">
        <f t="shared" si="7"/>
        <v>6.0197541478037145E-2</v>
      </c>
      <c r="AY17" s="98"/>
      <c r="AZ17" s="98"/>
      <c r="BA17" s="98"/>
      <c r="BB17" s="98"/>
    </row>
    <row r="18" spans="1:54" ht="15.75" thickBot="1" x14ac:dyDescent="0.3">
      <c r="A18" s="174"/>
      <c r="B18" s="164"/>
      <c r="C18" s="69" t="s">
        <v>55</v>
      </c>
      <c r="D18" s="66">
        <v>1.26E-2</v>
      </c>
      <c r="E18" s="63">
        <v>6.3700000000000007E-2</v>
      </c>
      <c r="F18" s="63">
        <v>0.19109999999999999</v>
      </c>
      <c r="G18" s="63">
        <v>2.5700000000000001E-2</v>
      </c>
      <c r="H18" s="63">
        <v>6.8199999999999997E-2</v>
      </c>
      <c r="I18" s="63">
        <v>1.9099999999999999E-2</v>
      </c>
      <c r="J18" s="63">
        <v>2.8E-3</v>
      </c>
      <c r="K18" s="63">
        <v>1.4999999999999999E-2</v>
      </c>
      <c r="L18" s="63">
        <v>8.2000000000000007E-3</v>
      </c>
      <c r="M18" s="63">
        <v>1.6000000000000001E-3</v>
      </c>
      <c r="N18" s="63">
        <v>5.0700000000000002E-2</v>
      </c>
      <c r="O18" s="63">
        <v>1.7899999999999999E-2</v>
      </c>
      <c r="P18" s="63">
        <v>0.49399999999999999</v>
      </c>
      <c r="Q18" s="63">
        <v>4.5400000000000003E-2</v>
      </c>
      <c r="R18" s="63">
        <v>7.6E-3</v>
      </c>
      <c r="S18" s="63">
        <v>7.1999999999999998E-3</v>
      </c>
      <c r="T18" s="63">
        <v>9.7999999999999997E-3</v>
      </c>
      <c r="U18" s="63"/>
      <c r="V18" s="63">
        <v>0.50470000000000004</v>
      </c>
      <c r="W18" s="63">
        <v>0.36720000000000003</v>
      </c>
      <c r="X18" s="63"/>
      <c r="Y18" s="63">
        <v>1.5699999999999999E-2</v>
      </c>
      <c r="Z18" s="63">
        <v>5.6800000000000003E-2</v>
      </c>
      <c r="AA18" s="63">
        <v>1.5900000000000001E-2</v>
      </c>
      <c r="AB18" s="63">
        <v>2.3E-3</v>
      </c>
      <c r="AC18" s="63">
        <v>1.3599999999999999E-2</v>
      </c>
      <c r="AD18" s="63">
        <v>2.7799999999999998E-2</v>
      </c>
      <c r="AE18" s="63">
        <v>1.4800000000000001E-2</v>
      </c>
      <c r="AF18" s="63">
        <v>8.8999999999999999E-3</v>
      </c>
      <c r="AG18" s="63">
        <v>1.5800000000000002E-2</v>
      </c>
      <c r="AH18" s="63">
        <v>9.1000000000000004E-3</v>
      </c>
      <c r="AI18" s="63">
        <v>9.4000000000000004E-3</v>
      </c>
      <c r="AJ18" s="63">
        <v>7.1999999999999998E-3</v>
      </c>
      <c r="AK18" s="63">
        <v>6.4000000000000003E-3</v>
      </c>
      <c r="AL18" s="63">
        <v>0.75749999999999995</v>
      </c>
      <c r="AM18" s="63">
        <v>1.95E-2</v>
      </c>
      <c r="AN18" s="63">
        <v>0.19639999999999999</v>
      </c>
      <c r="AO18" s="63">
        <v>1.38E-2</v>
      </c>
      <c r="AP18" s="83"/>
      <c r="AQ18" s="111">
        <f t="shared" si="1"/>
        <v>8.6205555555555563E-2</v>
      </c>
      <c r="AR18" s="115">
        <f t="shared" si="2"/>
        <v>0.17207859822840832</v>
      </c>
      <c r="AS18" s="131">
        <f t="shared" si="10"/>
        <v>9.948461538461538E-2</v>
      </c>
      <c r="AT18" s="133">
        <f t="shared" si="3"/>
        <v>0.18487465954962495</v>
      </c>
      <c r="AU18" s="111">
        <f t="shared" si="11"/>
        <v>0.11384615384615385</v>
      </c>
      <c r="AV18" s="127">
        <f t="shared" si="5"/>
        <v>0.2155575353023898</v>
      </c>
      <c r="AW18" s="131">
        <f t="shared" si="12"/>
        <v>3.3009999999999998E-2</v>
      </c>
      <c r="AX18" s="132">
        <f t="shared" si="7"/>
        <v>5.5916812220376873E-2</v>
      </c>
      <c r="AY18" s="98"/>
      <c r="AZ18" s="98"/>
      <c r="BA18" s="98"/>
      <c r="BB18" s="98"/>
    </row>
    <row r="19" spans="1:54" x14ac:dyDescent="0.25">
      <c r="A19" s="172">
        <v>43657</v>
      </c>
      <c r="B19" s="61" t="s">
        <v>22</v>
      </c>
      <c r="C19" s="67" t="s">
        <v>35</v>
      </c>
      <c r="D19" s="64">
        <v>2.8260000000000001</v>
      </c>
      <c r="E19" s="62">
        <v>6.7558999999999996</v>
      </c>
      <c r="F19" s="62">
        <v>9.5014000000000003</v>
      </c>
      <c r="G19" s="62">
        <v>6.9970999999999997</v>
      </c>
      <c r="H19" s="62">
        <v>0.14779999999999999</v>
      </c>
      <c r="I19" s="62">
        <v>4.7831999999999999</v>
      </c>
      <c r="J19" s="62">
        <v>5.2023000000000001</v>
      </c>
      <c r="K19" s="62">
        <v>0.66279999999999994</v>
      </c>
      <c r="L19" s="62">
        <v>1.5013000000000001</v>
      </c>
      <c r="M19" s="62">
        <v>3.9022999999999999</v>
      </c>
      <c r="N19" s="62">
        <v>1.8120000000000001</v>
      </c>
      <c r="O19" s="62">
        <v>4.8110999999999997</v>
      </c>
      <c r="P19" s="62">
        <v>2.2783000000000002</v>
      </c>
      <c r="Q19" s="62">
        <v>9.8002000000000002</v>
      </c>
      <c r="R19" s="62">
        <v>3.3973</v>
      </c>
      <c r="S19" s="62">
        <v>6.0812999999999997</v>
      </c>
      <c r="T19" s="62">
        <v>2.9948999999999999</v>
      </c>
      <c r="U19" s="62"/>
      <c r="V19" s="62">
        <v>19.263400000000001</v>
      </c>
      <c r="W19" s="62">
        <v>6.1661000000000001</v>
      </c>
      <c r="X19" s="62"/>
      <c r="Y19" s="62">
        <v>6.2774000000000001</v>
      </c>
      <c r="Z19" s="62">
        <v>3.3895</v>
      </c>
      <c r="AA19" s="62">
        <v>2.5190000000000001</v>
      </c>
      <c r="AB19" s="62">
        <v>3.5684999999999998</v>
      </c>
      <c r="AC19" s="62">
        <v>1.4389000000000001</v>
      </c>
      <c r="AD19" s="62">
        <v>15.523</v>
      </c>
      <c r="AE19" s="62">
        <v>1.3029999999999999</v>
      </c>
      <c r="AF19" s="62">
        <v>8.1076999999999995</v>
      </c>
      <c r="AG19" s="62">
        <v>10.2263</v>
      </c>
      <c r="AH19" s="62">
        <v>4.0522999999999998</v>
      </c>
      <c r="AI19" s="62">
        <v>1.1600999999999999</v>
      </c>
      <c r="AJ19" s="62">
        <v>27.475200000000001</v>
      </c>
      <c r="AK19" s="62">
        <v>5.1043000000000003</v>
      </c>
      <c r="AL19" s="62">
        <v>14.327999999999999</v>
      </c>
      <c r="AM19" s="62">
        <v>20.4451</v>
      </c>
      <c r="AN19" s="62">
        <v>3.4125000000000001</v>
      </c>
      <c r="AO19" s="62">
        <v>1.6511</v>
      </c>
      <c r="AP19" s="81"/>
      <c r="AQ19" s="108">
        <f t="shared" si="1"/>
        <v>6.3574055555555562</v>
      </c>
      <c r="AR19" s="123">
        <f t="shared" si="2"/>
        <v>6.1444518358292459</v>
      </c>
      <c r="AS19" s="106">
        <f t="shared" si="10"/>
        <v>5.4052846153846152</v>
      </c>
      <c r="AT19" s="113">
        <f t="shared" si="3"/>
        <v>4.4779514858631062</v>
      </c>
      <c r="AU19" s="106">
        <f t="shared" si="11"/>
        <v>4.4934615384615375</v>
      </c>
      <c r="AV19" s="107">
        <f>STDEV(E19,H19,K19,N19,Q19,T19,W19,Z19,AC19,AF19,AI19,AL19,AO19)</f>
        <v>4.2680279106277457</v>
      </c>
      <c r="AW19" s="106">
        <f t="shared" si="12"/>
        <v>10.018289999999999</v>
      </c>
      <c r="AX19" s="113">
        <f t="shared" si="7"/>
        <v>8.6359154561311264</v>
      </c>
      <c r="AY19" s="98"/>
      <c r="AZ19" s="98"/>
      <c r="BA19" s="98"/>
      <c r="BB19" s="98"/>
    </row>
    <row r="20" spans="1:54" x14ac:dyDescent="0.25">
      <c r="A20" s="173"/>
      <c r="B20" s="94" t="s">
        <v>27</v>
      </c>
      <c r="C20" s="68" t="s">
        <v>49</v>
      </c>
      <c r="D20" s="65">
        <v>23.681000000000001</v>
      </c>
      <c r="E20" s="59">
        <v>30.817</v>
      </c>
      <c r="F20" s="59">
        <v>44.134700000000002</v>
      </c>
      <c r="G20" s="59">
        <v>43.782899999999998</v>
      </c>
      <c r="H20" s="59">
        <v>14.427</v>
      </c>
      <c r="I20" s="59">
        <v>29.399000000000001</v>
      </c>
      <c r="J20" s="59">
        <v>46.4133</v>
      </c>
      <c r="K20" s="59">
        <v>28.8993</v>
      </c>
      <c r="L20" s="59">
        <v>20.7818</v>
      </c>
      <c r="M20" s="59">
        <v>28.8002</v>
      </c>
      <c r="N20" s="59">
        <v>7.1763000000000003</v>
      </c>
      <c r="O20" s="59">
        <v>33.057699999999997</v>
      </c>
      <c r="P20" s="59">
        <v>27.3843</v>
      </c>
      <c r="Q20" s="59">
        <v>26.411200000000001</v>
      </c>
      <c r="R20" s="59">
        <v>34.575800000000001</v>
      </c>
      <c r="S20" s="59">
        <v>55.343400000000003</v>
      </c>
      <c r="T20" s="59">
        <v>38.883400000000002</v>
      </c>
      <c r="U20" s="59"/>
      <c r="V20" s="59">
        <v>73.761499999999998</v>
      </c>
      <c r="W20" s="59">
        <v>71.787999999999997</v>
      </c>
      <c r="X20" s="59"/>
      <c r="Y20" s="59">
        <v>43.976100000000002</v>
      </c>
      <c r="Z20" s="59">
        <v>33.009799999999998</v>
      </c>
      <c r="AA20" s="59">
        <v>27.9055</v>
      </c>
      <c r="AB20" s="59">
        <v>49.798000000000002</v>
      </c>
      <c r="AC20" s="59">
        <v>55.998699999999999</v>
      </c>
      <c r="AD20" s="59">
        <v>41.1858</v>
      </c>
      <c r="AE20" s="59">
        <v>36.212899999999998</v>
      </c>
      <c r="AF20" s="59">
        <v>51.014099999999999</v>
      </c>
      <c r="AG20" s="59">
        <v>27.529599999999999</v>
      </c>
      <c r="AH20" s="59">
        <v>49.039400000000001</v>
      </c>
      <c r="AI20" s="59">
        <v>43.011299999999999</v>
      </c>
      <c r="AJ20" s="59">
        <v>63.542700000000004</v>
      </c>
      <c r="AK20" s="59">
        <v>50.243699999999997</v>
      </c>
      <c r="AL20" s="59">
        <v>72.475499999999997</v>
      </c>
      <c r="AM20" s="59">
        <v>51.963000000000001</v>
      </c>
      <c r="AN20" s="59">
        <v>56.453699999999998</v>
      </c>
      <c r="AO20" s="59">
        <v>40.1935</v>
      </c>
      <c r="AP20" s="82"/>
      <c r="AQ20" s="109">
        <f t="shared" si="1"/>
        <v>40.918641666666666</v>
      </c>
      <c r="AR20" s="110">
        <f t="shared" si="2"/>
        <v>15.799585530809262</v>
      </c>
      <c r="AS20" s="109">
        <f t="shared" si="10"/>
        <v>44.99156923076923</v>
      </c>
      <c r="AT20" s="114">
        <f t="shared" si="3"/>
        <v>13.666310420116123</v>
      </c>
      <c r="AU20" s="109">
        <f t="shared" si="11"/>
        <v>39.546546153846151</v>
      </c>
      <c r="AV20" s="123">
        <f t="shared" si="5"/>
        <v>19.626784349523291</v>
      </c>
      <c r="AW20" s="109">
        <f t="shared" si="12"/>
        <v>37.407560000000004</v>
      </c>
      <c r="AX20" s="114">
        <f t="shared" si="7"/>
        <v>12.95201485854613</v>
      </c>
      <c r="AY20" s="98"/>
      <c r="AZ20" s="98"/>
      <c r="BA20" s="98"/>
      <c r="BB20" s="98"/>
    </row>
    <row r="21" spans="1:54" x14ac:dyDescent="0.25">
      <c r="A21" s="173"/>
      <c r="B21" s="94" t="s">
        <v>23</v>
      </c>
      <c r="C21" s="68" t="s">
        <v>50</v>
      </c>
      <c r="D21" s="65">
        <v>51.992400000000004</v>
      </c>
      <c r="E21" s="59">
        <v>41.73</v>
      </c>
      <c r="F21" s="59">
        <v>41.1417</v>
      </c>
      <c r="G21" s="59">
        <v>43.818199999999997</v>
      </c>
      <c r="H21" s="59">
        <v>77.573599999999999</v>
      </c>
      <c r="I21" s="59">
        <v>55.153300000000002</v>
      </c>
      <c r="J21" s="59">
        <v>44.7331</v>
      </c>
      <c r="K21" s="59">
        <v>66.540700000000001</v>
      </c>
      <c r="L21" s="59">
        <v>58.1006</v>
      </c>
      <c r="M21" s="59">
        <v>47.886600000000001</v>
      </c>
      <c r="N21" s="59">
        <v>47.440300000000001</v>
      </c>
      <c r="O21" s="59">
        <v>47.6858</v>
      </c>
      <c r="P21" s="59">
        <v>59.838999999999999</v>
      </c>
      <c r="Q21" s="59">
        <v>53.227699999999999</v>
      </c>
      <c r="R21" s="59">
        <v>58.0991</v>
      </c>
      <c r="S21" s="59">
        <v>37.782499999999999</v>
      </c>
      <c r="T21" s="59">
        <v>56.042700000000004</v>
      </c>
      <c r="U21" s="59"/>
      <c r="V21" s="59">
        <v>6.7252000000000001</v>
      </c>
      <c r="W21" s="59">
        <v>21.691800000000001</v>
      </c>
      <c r="X21" s="59"/>
      <c r="Y21" s="59">
        <v>46.799199999999999</v>
      </c>
      <c r="Z21" s="59">
        <v>54.412799999999997</v>
      </c>
      <c r="AA21" s="59">
        <v>56.571300000000001</v>
      </c>
      <c r="AB21" s="59">
        <v>45.289400000000001</v>
      </c>
      <c r="AC21" s="59">
        <v>41.37</v>
      </c>
      <c r="AD21" s="59">
        <v>36.728700000000003</v>
      </c>
      <c r="AE21" s="59">
        <v>59.776499999999999</v>
      </c>
      <c r="AF21" s="59">
        <v>37.108899999999998</v>
      </c>
      <c r="AG21" s="59">
        <v>43.306800000000003</v>
      </c>
      <c r="AH21" s="59">
        <v>44.766399999999997</v>
      </c>
      <c r="AI21" s="59">
        <v>54.517400000000002</v>
      </c>
      <c r="AJ21" s="59">
        <v>8.6880000000000006</v>
      </c>
      <c r="AK21" s="59">
        <v>40.848799999999997</v>
      </c>
      <c r="AL21" s="59">
        <v>13.106299999999999</v>
      </c>
      <c r="AM21" s="59">
        <v>25.697299999999998</v>
      </c>
      <c r="AN21" s="59">
        <v>38.967399999999998</v>
      </c>
      <c r="AO21" s="59">
        <v>55.569699999999997</v>
      </c>
      <c r="AP21" s="82"/>
      <c r="AQ21" s="109">
        <f t="shared" si="1"/>
        <v>45.020255555555558</v>
      </c>
      <c r="AR21" s="110">
        <f t="shared" si="2"/>
        <v>15.207290301477032</v>
      </c>
      <c r="AS21" s="109">
        <f t="shared" si="10"/>
        <v>43.786515384615377</v>
      </c>
      <c r="AT21" s="114">
        <f t="shared" si="3"/>
        <v>13.077157505286742</v>
      </c>
      <c r="AU21" s="109">
        <f t="shared" si="11"/>
        <v>47.717838461538463</v>
      </c>
      <c r="AV21" s="123">
        <f t="shared" si="5"/>
        <v>17.229156301191807</v>
      </c>
      <c r="AW21" s="109">
        <f t="shared" si="12"/>
        <v>43.117260000000002</v>
      </c>
      <c r="AX21" s="114">
        <f t="shared" si="7"/>
        <v>16.087560509854281</v>
      </c>
      <c r="AY21" s="98"/>
      <c r="AZ21" s="98"/>
      <c r="BA21" s="98"/>
      <c r="BB21" s="98"/>
    </row>
    <row r="22" spans="1:54" x14ac:dyDescent="0.25">
      <c r="A22" s="173"/>
      <c r="B22" s="163" t="s">
        <v>28</v>
      </c>
      <c r="C22" s="68" t="s">
        <v>51</v>
      </c>
      <c r="D22" s="65">
        <v>13.0501</v>
      </c>
      <c r="E22" s="59">
        <v>11.0656</v>
      </c>
      <c r="F22" s="59">
        <v>4.0221999999999998</v>
      </c>
      <c r="G22" s="59">
        <v>4.0603999999999996</v>
      </c>
      <c r="H22" s="59">
        <v>6.9823000000000004</v>
      </c>
      <c r="I22" s="59">
        <v>8.0153999999999996</v>
      </c>
      <c r="J22" s="59">
        <v>3.5689000000000002</v>
      </c>
      <c r="K22" s="59">
        <v>3.6160000000000001</v>
      </c>
      <c r="L22" s="59">
        <v>14.759600000000001</v>
      </c>
      <c r="M22" s="59">
        <v>15.0916</v>
      </c>
      <c r="N22" s="59">
        <v>34.759099999999997</v>
      </c>
      <c r="O22" s="59">
        <v>10.631399999999999</v>
      </c>
      <c r="P22" s="59">
        <v>8.0030999999999999</v>
      </c>
      <c r="Q22" s="59">
        <v>6.9028999999999998</v>
      </c>
      <c r="R22" s="59">
        <v>3.5487000000000002</v>
      </c>
      <c r="S22" s="59">
        <v>0.4718</v>
      </c>
      <c r="T22" s="59">
        <v>1.6826000000000001</v>
      </c>
      <c r="U22" s="59"/>
      <c r="V22" s="59">
        <v>4.3099999999999999E-2</v>
      </c>
      <c r="W22" s="59">
        <v>9.2999999999999999E-2</v>
      </c>
      <c r="X22" s="59"/>
      <c r="Y22" s="59">
        <v>2.0699999999999998</v>
      </c>
      <c r="Z22" s="59">
        <v>7.0110000000000001</v>
      </c>
      <c r="AA22" s="59">
        <v>8.5487000000000002</v>
      </c>
      <c r="AB22" s="59">
        <v>1.1080000000000001</v>
      </c>
      <c r="AC22" s="59">
        <v>1.0718000000000001</v>
      </c>
      <c r="AD22" s="59">
        <v>4.4463999999999997</v>
      </c>
      <c r="AE22" s="59">
        <v>2.1055999999999999</v>
      </c>
      <c r="AF22" s="59">
        <v>2.6389</v>
      </c>
      <c r="AG22" s="59">
        <v>14.815</v>
      </c>
      <c r="AH22" s="59">
        <v>1.5483</v>
      </c>
      <c r="AI22" s="59">
        <v>1.1146</v>
      </c>
      <c r="AJ22" s="59">
        <v>6.6299999999999998E-2</v>
      </c>
      <c r="AK22" s="59">
        <v>2.5084</v>
      </c>
      <c r="AL22" s="59">
        <v>6.4100000000000004E-2</v>
      </c>
      <c r="AM22" s="59">
        <v>1.5117</v>
      </c>
      <c r="AN22" s="59">
        <v>0.99399999999999999</v>
      </c>
      <c r="AO22" s="59">
        <v>2.3515000000000001</v>
      </c>
      <c r="AP22" s="82"/>
      <c r="AQ22" s="109">
        <f t="shared" si="1"/>
        <v>5.6761694444444437</v>
      </c>
      <c r="AR22" s="110">
        <f t="shared" si="2"/>
        <v>6.7545129470522767</v>
      </c>
      <c r="AS22" s="109">
        <f t="shared" si="10"/>
        <v>4.2017923076923083</v>
      </c>
      <c r="AT22" s="114">
        <f t="shared" si="3"/>
        <v>4.8448181205045495</v>
      </c>
      <c r="AU22" s="109">
        <f t="shared" si="11"/>
        <v>6.104107692307692</v>
      </c>
      <c r="AV22" s="123">
        <f t="shared" si="5"/>
        <v>9.2313834731909239</v>
      </c>
      <c r="AW22" s="109">
        <f t="shared" si="12"/>
        <v>7.0365399999999996</v>
      </c>
      <c r="AX22" s="114">
        <f t="shared" si="7"/>
        <v>5.2002789489710182</v>
      </c>
      <c r="AY22" s="98"/>
      <c r="AZ22" s="98"/>
      <c r="BA22" s="98"/>
      <c r="BB22" s="98"/>
    </row>
    <row r="23" spans="1:54" x14ac:dyDescent="0.25">
      <c r="A23" s="173"/>
      <c r="B23" s="163"/>
      <c r="C23" s="68" t="s">
        <v>52</v>
      </c>
      <c r="D23" s="65">
        <v>7.2657999999999996</v>
      </c>
      <c r="E23" s="59">
        <v>8.4222999999999999</v>
      </c>
      <c r="F23" s="59">
        <v>1.0569999999999999</v>
      </c>
      <c r="G23" s="59">
        <v>0.79869999999999997</v>
      </c>
      <c r="H23" s="59">
        <v>0.80920000000000003</v>
      </c>
      <c r="I23" s="59">
        <v>2.5118</v>
      </c>
      <c r="J23" s="59">
        <v>0.29649999999999999</v>
      </c>
      <c r="K23" s="59">
        <v>0.25950000000000001</v>
      </c>
      <c r="L23" s="59">
        <v>4.6534000000000004</v>
      </c>
      <c r="M23" s="59">
        <v>4.2411000000000003</v>
      </c>
      <c r="N23" s="59">
        <v>5.1117999999999997</v>
      </c>
      <c r="O23" s="59">
        <v>3.6017999999999999</v>
      </c>
      <c r="P23" s="59">
        <v>2.1509</v>
      </c>
      <c r="Q23" s="59">
        <v>3.1240999999999999</v>
      </c>
      <c r="R23" s="59">
        <v>0.37419999999999998</v>
      </c>
      <c r="S23" s="59">
        <v>2.1899999999999999E-2</v>
      </c>
      <c r="T23" s="59">
        <v>0.13350000000000001</v>
      </c>
      <c r="U23" s="59"/>
      <c r="V23" s="59">
        <v>0.02</v>
      </c>
      <c r="W23" s="59">
        <v>1.5900000000000001E-2</v>
      </c>
      <c r="X23" s="59"/>
      <c r="Y23" s="59">
        <v>0.40350000000000003</v>
      </c>
      <c r="Z23" s="59">
        <v>2.0186999999999999</v>
      </c>
      <c r="AA23" s="59">
        <v>3.5926</v>
      </c>
      <c r="AB23" s="59">
        <v>9.1600000000000001E-2</v>
      </c>
      <c r="AC23" s="59">
        <v>0.13389999999999999</v>
      </c>
      <c r="AD23" s="59">
        <v>1.5259</v>
      </c>
      <c r="AE23" s="59">
        <v>0.3</v>
      </c>
      <c r="AF23" s="59">
        <v>0.85940000000000005</v>
      </c>
      <c r="AG23" s="59">
        <v>3.5270000000000001</v>
      </c>
      <c r="AH23" s="59">
        <v>0.18529999999999999</v>
      </c>
      <c r="AI23" s="59">
        <v>4.5699999999999998E-2</v>
      </c>
      <c r="AJ23" s="59">
        <v>6.0000000000000001E-3</v>
      </c>
      <c r="AK23" s="59">
        <v>0.85740000000000005</v>
      </c>
      <c r="AL23" s="59">
        <v>1.8599999999999998E-2</v>
      </c>
      <c r="AM23" s="59">
        <v>0.26860000000000001</v>
      </c>
      <c r="AN23" s="59">
        <v>9.1999999999999998E-2</v>
      </c>
      <c r="AO23" s="59">
        <v>0.20810000000000001</v>
      </c>
      <c r="AP23" s="82"/>
      <c r="AQ23" s="109">
        <f t="shared" si="1"/>
        <v>1.6389916666666664</v>
      </c>
      <c r="AR23" s="110">
        <f t="shared" si="2"/>
        <v>2.1570365788507164</v>
      </c>
      <c r="AS23" s="109">
        <f t="shared" si="10"/>
        <v>1.2865153846153845</v>
      </c>
      <c r="AT23" s="114">
        <f t="shared" si="3"/>
        <v>2.1535710075926424</v>
      </c>
      <c r="AU23" s="109">
        <f t="shared" si="11"/>
        <v>1.6277461538461537</v>
      </c>
      <c r="AV23" s="123">
        <f t="shared" si="5"/>
        <v>2.5494933577135757</v>
      </c>
      <c r="AW23" s="109">
        <f t="shared" si="12"/>
        <v>2.1118300000000003</v>
      </c>
      <c r="AX23" s="114">
        <f t="shared" si="7"/>
        <v>1.6780380647582991</v>
      </c>
      <c r="AY23" s="98"/>
      <c r="AZ23" s="98"/>
      <c r="BA23" s="98"/>
      <c r="BB23" s="98"/>
    </row>
    <row r="24" spans="1:54" x14ac:dyDescent="0.25">
      <c r="A24" s="173"/>
      <c r="B24" s="163" t="s">
        <v>29</v>
      </c>
      <c r="C24" s="68" t="s">
        <v>53</v>
      </c>
      <c r="D24" s="65">
        <v>0.8</v>
      </c>
      <c r="E24" s="59">
        <v>1.0988</v>
      </c>
      <c r="F24" s="59">
        <v>0.79449999999999998</v>
      </c>
      <c r="G24" s="59">
        <v>0.13569999999999999</v>
      </c>
      <c r="H24" s="59">
        <v>4.5100000000000001E-2</v>
      </c>
      <c r="I24" s="59">
        <v>0.1431</v>
      </c>
      <c r="J24" s="59">
        <v>3.78E-2</v>
      </c>
      <c r="K24" s="59">
        <v>2.0299999999999999E-2</v>
      </c>
      <c r="L24" s="59">
        <v>0.14219999999999999</v>
      </c>
      <c r="M24" s="59">
        <v>7.6700000000000004E-2</v>
      </c>
      <c r="N24" s="59">
        <v>0.71579999999999999</v>
      </c>
      <c r="O24" s="59">
        <v>0.1762</v>
      </c>
      <c r="P24" s="59">
        <v>7.3499999999999996E-2</v>
      </c>
      <c r="Q24" s="59">
        <v>0.24099999999999999</v>
      </c>
      <c r="R24" s="59">
        <v>1.4800000000000001E-2</v>
      </c>
      <c r="S24" s="59">
        <v>9.7999999999999997E-3</v>
      </c>
      <c r="T24" s="59">
        <v>1.6400000000000001E-2</v>
      </c>
      <c r="U24" s="59"/>
      <c r="V24" s="59">
        <v>1.2800000000000001E-2</v>
      </c>
      <c r="W24" s="59">
        <v>8.8000000000000005E-3</v>
      </c>
      <c r="X24" s="59"/>
      <c r="Y24" s="59">
        <v>4.3099999999999999E-2</v>
      </c>
      <c r="Z24" s="59">
        <v>6.6799999999999998E-2</v>
      </c>
      <c r="AA24" s="59">
        <v>0.44019999999999998</v>
      </c>
      <c r="AB24" s="59">
        <v>3.1099999999999999E-2</v>
      </c>
      <c r="AC24" s="59">
        <v>1.3599999999999999E-2</v>
      </c>
      <c r="AD24" s="59">
        <v>3.6999999999999998E-2</v>
      </c>
      <c r="AE24" s="59">
        <v>3.5099999999999999E-2</v>
      </c>
      <c r="AF24" s="59">
        <v>7.0300000000000001E-2</v>
      </c>
      <c r="AG24" s="59">
        <v>0.16589999999999999</v>
      </c>
      <c r="AH24" s="59">
        <v>2.9100000000000001E-2</v>
      </c>
      <c r="AI24" s="59">
        <v>2.3999999999999998E-3</v>
      </c>
      <c r="AJ24" s="59">
        <v>2.3999999999999998E-3</v>
      </c>
      <c r="AK24" s="59">
        <v>5.3999999999999999E-2</v>
      </c>
      <c r="AL24" s="59">
        <v>9.1999999999999998E-3</v>
      </c>
      <c r="AM24" s="59">
        <v>4.4999999999999997E-3</v>
      </c>
      <c r="AN24" s="59">
        <v>2.4299999999999999E-2</v>
      </c>
      <c r="AO24" s="59">
        <v>1.15E-2</v>
      </c>
      <c r="AP24" s="82"/>
      <c r="AQ24" s="109">
        <f t="shared" si="1"/>
        <v>0.15566111111111108</v>
      </c>
      <c r="AR24" s="110">
        <f t="shared" si="2"/>
        <v>0.26853088705321648</v>
      </c>
      <c r="AS24" s="109">
        <f t="shared" si="10"/>
        <v>0.10484615384615381</v>
      </c>
      <c r="AT24" s="114">
        <f t="shared" si="3"/>
        <v>0.21152091549609864</v>
      </c>
      <c r="AU24" s="109">
        <f t="shared" si="11"/>
        <v>0.17846153846153845</v>
      </c>
      <c r="AV24" s="123">
        <f t="shared" si="5"/>
        <v>0.33867213136616747</v>
      </c>
      <c r="AW24" s="109">
        <f t="shared" si="12"/>
        <v>0.19207999999999997</v>
      </c>
      <c r="AX24" s="114">
        <f t="shared" si="7"/>
        <v>0.24876154936895786</v>
      </c>
      <c r="AY24" s="98"/>
      <c r="AZ24" s="98"/>
      <c r="BA24" s="98"/>
      <c r="BB24" s="98"/>
    </row>
    <row r="25" spans="1:54" x14ac:dyDescent="0.25">
      <c r="A25" s="173"/>
      <c r="B25" s="163"/>
      <c r="C25" s="68" t="s">
        <v>54</v>
      </c>
      <c r="D25" s="65">
        <v>3.0099999999999998E-2</v>
      </c>
      <c r="E25" s="59">
        <v>7.2700000000000001E-2</v>
      </c>
      <c r="F25" s="59">
        <v>3.7999999999999999E-2</v>
      </c>
      <c r="G25" s="59">
        <v>2.3800000000000002E-2</v>
      </c>
      <c r="H25" s="59">
        <v>1.0500000000000001E-2</v>
      </c>
      <c r="I25" s="59">
        <v>2.1499999999999998E-2</v>
      </c>
      <c r="J25" s="59">
        <v>1.8010000000000002E-2</v>
      </c>
      <c r="K25" s="59">
        <v>1.26E-2</v>
      </c>
      <c r="L25" s="59">
        <v>1.7100000000000001E-2</v>
      </c>
      <c r="M25" s="59">
        <v>1.23E-2</v>
      </c>
      <c r="N25" s="59">
        <v>1.4084000000000001</v>
      </c>
      <c r="O25" s="59">
        <v>1.01E-2</v>
      </c>
      <c r="P25" s="59">
        <v>2.2100000000000002E-2</v>
      </c>
      <c r="Q25" s="59">
        <v>1.44E-2</v>
      </c>
      <c r="R25" s="59">
        <v>3.2000000000000002E-3</v>
      </c>
      <c r="S25" s="59">
        <v>7.7000000000000002E-3</v>
      </c>
      <c r="T25" s="59">
        <v>1.46E-2</v>
      </c>
      <c r="U25" s="59"/>
      <c r="V25" s="59">
        <v>1.1599999999999999E-2</v>
      </c>
      <c r="W25" s="59">
        <v>1.43E-2</v>
      </c>
      <c r="X25" s="59"/>
      <c r="Y25" s="59">
        <v>1.84E-2</v>
      </c>
      <c r="Z25" s="59">
        <v>1.21E-2</v>
      </c>
      <c r="AA25" s="59">
        <v>0.1265</v>
      </c>
      <c r="AB25" s="59">
        <v>2.47E-2</v>
      </c>
      <c r="AC25" s="59">
        <v>5.4999999999999997E-3</v>
      </c>
      <c r="AD25" s="59">
        <v>7.7999999999999996E-3</v>
      </c>
      <c r="AE25" s="59">
        <v>2.92E-2</v>
      </c>
      <c r="AF25" s="59">
        <v>1.9099999999999999E-2</v>
      </c>
      <c r="AG25" s="59">
        <v>3.8699999999999998E-2</v>
      </c>
      <c r="AH25" s="59">
        <v>2.7799999999999998E-2</v>
      </c>
      <c r="AI25" s="59">
        <v>1.5E-3</v>
      </c>
      <c r="AJ25" s="59">
        <v>2.5000000000000001E-3</v>
      </c>
      <c r="AK25" s="59">
        <v>3.0599999999999999E-2</v>
      </c>
      <c r="AL25" s="59">
        <v>1.0800000000000001E-2</v>
      </c>
      <c r="AM25" s="59">
        <v>8.9999999999999998E-4</v>
      </c>
      <c r="AN25" s="59">
        <v>1.55E-2</v>
      </c>
      <c r="AO25" s="59">
        <v>5.1999999999999998E-3</v>
      </c>
      <c r="AP25" s="82"/>
      <c r="AQ25" s="109">
        <f t="shared" si="1"/>
        <v>5.9439166666666675E-2</v>
      </c>
      <c r="AR25" s="110">
        <f t="shared" si="2"/>
        <v>0.23235001902148777</v>
      </c>
      <c r="AS25" s="109">
        <f t="shared" si="10"/>
        <v>2.0908461538461539E-2</v>
      </c>
      <c r="AT25" s="114">
        <f t="shared" si="3"/>
        <v>7.6265499475558496E-3</v>
      </c>
      <c r="AU25" s="109">
        <f t="shared" si="11"/>
        <v>0.1232076923076923</v>
      </c>
      <c r="AV25" s="123">
        <f t="shared" si="5"/>
        <v>0.38655697178539861</v>
      </c>
      <c r="AW25" s="109">
        <f t="shared" si="12"/>
        <v>2.6629999999999997E-2</v>
      </c>
      <c r="AX25" s="114">
        <f t="shared" si="7"/>
        <v>3.7693472762388033E-2</v>
      </c>
      <c r="AY25" s="98"/>
      <c r="AZ25" s="98"/>
      <c r="BA25" s="98"/>
      <c r="BB25" s="98"/>
    </row>
    <row r="26" spans="1:54" ht="15.75" thickBot="1" x14ac:dyDescent="0.3">
      <c r="A26" s="174"/>
      <c r="B26" s="164"/>
      <c r="C26" s="69" t="s">
        <v>55</v>
      </c>
      <c r="D26" s="66">
        <v>5.7799999999999997E-2</v>
      </c>
      <c r="E26" s="63">
        <v>0.1108</v>
      </c>
      <c r="F26" s="63">
        <v>2.0999999999999999E-3</v>
      </c>
      <c r="G26" s="63">
        <v>2.3900000000000001E-2</v>
      </c>
      <c r="H26" s="63">
        <v>3.8600000000000002E-2</v>
      </c>
      <c r="I26" s="63">
        <v>2.3E-3</v>
      </c>
      <c r="J26" s="63">
        <v>1.6899999999999998E-2</v>
      </c>
      <c r="K26" s="63">
        <v>2.58E-2</v>
      </c>
      <c r="L26" s="63">
        <v>1.38E-2</v>
      </c>
      <c r="M26" s="63">
        <v>1.1299999999999999E-2</v>
      </c>
      <c r="N26" s="63">
        <v>1.423</v>
      </c>
      <c r="O26" s="63">
        <v>1.6E-2</v>
      </c>
      <c r="P26" s="63">
        <v>9.0800000000000006E-2</v>
      </c>
      <c r="Q26" s="63">
        <v>2.7199999999999998E-2</v>
      </c>
      <c r="R26" s="63">
        <v>6.3E-3</v>
      </c>
      <c r="S26" s="63">
        <v>8.5000000000000006E-3</v>
      </c>
      <c r="T26" s="63">
        <v>5.0599999999999999E-2</v>
      </c>
      <c r="U26" s="63"/>
      <c r="V26" s="63">
        <v>6.7000000000000002E-3</v>
      </c>
      <c r="W26" s="63">
        <v>1.14E-2</v>
      </c>
      <c r="X26" s="63"/>
      <c r="Y26" s="63">
        <v>1.5599999999999999E-2</v>
      </c>
      <c r="Z26" s="63">
        <v>0.02</v>
      </c>
      <c r="AA26" s="63">
        <v>0.14369999999999999</v>
      </c>
      <c r="AB26" s="63">
        <v>3.4299999999999997E-2</v>
      </c>
      <c r="AC26" s="63">
        <v>1.67E-2</v>
      </c>
      <c r="AD26" s="63">
        <v>1.3599999999999999E-2</v>
      </c>
      <c r="AE26" s="63">
        <v>0.10920000000000001</v>
      </c>
      <c r="AF26" s="63">
        <v>3.2800000000000003E-2</v>
      </c>
      <c r="AG26" s="63">
        <v>6.8400000000000002E-2</v>
      </c>
      <c r="AH26" s="63">
        <v>7.9000000000000001E-2</v>
      </c>
      <c r="AI26" s="63">
        <v>4.7999999999999996E-3</v>
      </c>
      <c r="AJ26" s="63">
        <v>4.8999999999999998E-3</v>
      </c>
      <c r="AK26" s="63">
        <v>4.2200000000000001E-2</v>
      </c>
      <c r="AL26" s="63">
        <v>3.2599999999999997E-2</v>
      </c>
      <c r="AM26" s="63">
        <v>3.5999999999999999E-3</v>
      </c>
      <c r="AN26" s="63">
        <v>1.5900000000000001E-2</v>
      </c>
      <c r="AO26" s="63">
        <v>8.8000000000000005E-3</v>
      </c>
      <c r="AP26" s="83"/>
      <c r="AQ26" s="111">
        <f t="shared" si="1"/>
        <v>7.1941666666666654E-2</v>
      </c>
      <c r="AR26" s="112">
        <f t="shared" si="2"/>
        <v>0.23420015417220741</v>
      </c>
      <c r="AS26" s="131">
        <f t="shared" si="10"/>
        <v>3.9392307692307699E-2</v>
      </c>
      <c r="AT26" s="132">
        <f t="shared" si="3"/>
        <v>3.4318932130299476E-2</v>
      </c>
      <c r="AU26" s="111">
        <f t="shared" si="11"/>
        <v>0.13869999999999999</v>
      </c>
      <c r="AV26" s="127">
        <f t="shared" si="5"/>
        <v>0.38682677001469279</v>
      </c>
      <c r="AW26" s="131">
        <f t="shared" si="12"/>
        <v>2.7470000000000001E-2</v>
      </c>
      <c r="AX26" s="132">
        <f t="shared" si="7"/>
        <v>4.5338236254475826E-2</v>
      </c>
      <c r="AY26" s="98"/>
      <c r="AZ26" s="98"/>
      <c r="BA26" s="98"/>
      <c r="BB26" s="98"/>
    </row>
    <row r="27" spans="1:54" x14ac:dyDescent="0.25">
      <c r="A27" s="172">
        <v>43664</v>
      </c>
      <c r="B27" s="61" t="s">
        <v>22</v>
      </c>
      <c r="C27" s="67" t="s">
        <v>35</v>
      </c>
      <c r="D27" s="64">
        <v>0.44529999999999997</v>
      </c>
      <c r="E27" s="62">
        <v>6.4292999999999996</v>
      </c>
      <c r="F27" s="62">
        <v>34.091000000000001</v>
      </c>
      <c r="G27" s="62">
        <v>1.0213000000000001</v>
      </c>
      <c r="H27" s="62">
        <v>0.25869999999999999</v>
      </c>
      <c r="I27" s="62">
        <v>12.545500000000001</v>
      </c>
      <c r="J27" s="62">
        <v>0.4713</v>
      </c>
      <c r="K27" s="62">
        <v>5.9700000000000003E-2</v>
      </c>
      <c r="L27" s="62">
        <v>5.1612999999999998</v>
      </c>
      <c r="M27" s="62">
        <v>0.27139999999999997</v>
      </c>
      <c r="N27" s="62">
        <v>1.1696</v>
      </c>
      <c r="O27" s="62">
        <v>4.1925999999999997</v>
      </c>
      <c r="P27" s="62">
        <v>8.5400000000000004E-2</v>
      </c>
      <c r="Q27" s="62">
        <v>0.17130000000000001</v>
      </c>
      <c r="R27" s="62">
        <v>7.2087000000000003</v>
      </c>
      <c r="S27" s="62">
        <v>0.62549999999999994</v>
      </c>
      <c r="T27" s="62">
        <v>2.8794</v>
      </c>
      <c r="U27" s="62"/>
      <c r="V27" s="62">
        <v>1.8777999999999999</v>
      </c>
      <c r="W27" s="62">
        <v>20.238399999999999</v>
      </c>
      <c r="X27" s="62"/>
      <c r="Y27" s="62">
        <v>6.2178000000000004</v>
      </c>
      <c r="Z27" s="62">
        <v>3.4765000000000001</v>
      </c>
      <c r="AA27" s="62">
        <v>12.2286</v>
      </c>
      <c r="AB27" s="62">
        <v>1.9736</v>
      </c>
      <c r="AC27" s="62">
        <v>11.7851</v>
      </c>
      <c r="AD27" s="62">
        <v>1.4669000000000001</v>
      </c>
      <c r="AE27" s="62">
        <v>10.400600000000001</v>
      </c>
      <c r="AF27" s="62">
        <v>10.1088</v>
      </c>
      <c r="AG27" s="62">
        <v>5.3463000000000003</v>
      </c>
      <c r="AH27" s="62">
        <v>4.2908999999999997</v>
      </c>
      <c r="AI27" s="62">
        <v>8.6861999999999995</v>
      </c>
      <c r="AJ27" s="62">
        <v>5.0298999999999996</v>
      </c>
      <c r="AK27" s="62">
        <v>0.34100000000000003</v>
      </c>
      <c r="AL27" s="62">
        <v>19.283300000000001</v>
      </c>
      <c r="AM27" s="62">
        <v>6.3730000000000002</v>
      </c>
      <c r="AN27" s="62">
        <v>4.8731999999999998</v>
      </c>
      <c r="AO27" s="62">
        <v>15.909800000000001</v>
      </c>
      <c r="AP27" s="81"/>
      <c r="AQ27" s="108">
        <f t="shared" si="1"/>
        <v>6.3054166666666678</v>
      </c>
      <c r="AR27" s="123">
        <f t="shared" si="2"/>
        <v>7.2572967722345281</v>
      </c>
      <c r="AS27" s="106">
        <f t="shared" si="10"/>
        <v>2.5303923076923076</v>
      </c>
      <c r="AT27" s="113">
        <f t="shared" si="3"/>
        <v>3.0987778758895521</v>
      </c>
      <c r="AU27" s="106">
        <f t="shared" si="11"/>
        <v>7.7273923076923081</v>
      </c>
      <c r="AV27" s="107">
        <f t="shared" si="5"/>
        <v>7.2915688624444357</v>
      </c>
      <c r="AW27" s="106">
        <f t="shared" si="12"/>
        <v>9.3643799999999988</v>
      </c>
      <c r="AX27" s="113">
        <f t="shared" si="7"/>
        <v>9.3395240886127464</v>
      </c>
      <c r="AY27" s="98"/>
      <c r="AZ27" s="98"/>
      <c r="BA27" s="98"/>
      <c r="BB27" s="98"/>
    </row>
    <row r="28" spans="1:54" x14ac:dyDescent="0.25">
      <c r="A28" s="173"/>
      <c r="B28" s="94" t="s">
        <v>27</v>
      </c>
      <c r="C28" s="68" t="s">
        <v>49</v>
      </c>
      <c r="D28" s="65">
        <v>20.640599999999999</v>
      </c>
      <c r="E28" s="59">
        <v>32.913600000000002</v>
      </c>
      <c r="F28" s="59">
        <v>28.277200000000001</v>
      </c>
      <c r="G28" s="59">
        <v>18.264199999999999</v>
      </c>
      <c r="H28" s="59">
        <v>4.6559999999999997</v>
      </c>
      <c r="I28" s="59">
        <v>44.757199999999997</v>
      </c>
      <c r="J28" s="59">
        <v>20.482399999999998</v>
      </c>
      <c r="K28" s="59">
        <v>7.6675000000000004</v>
      </c>
      <c r="L28" s="59">
        <v>32.390700000000002</v>
      </c>
      <c r="M28" s="59">
        <v>29.561699999999998</v>
      </c>
      <c r="N28" s="59">
        <v>35.92</v>
      </c>
      <c r="O28" s="59">
        <v>24.358000000000001</v>
      </c>
      <c r="P28" s="59">
        <v>3.8323</v>
      </c>
      <c r="Q28" s="59">
        <v>3.1657000000000002</v>
      </c>
      <c r="R28" s="59">
        <v>40.290700000000001</v>
      </c>
      <c r="S28" s="59">
        <v>25.419599999999999</v>
      </c>
      <c r="T28" s="59">
        <v>40.678600000000003</v>
      </c>
      <c r="U28" s="59"/>
      <c r="V28" s="59">
        <v>48.157499999999999</v>
      </c>
      <c r="W28" s="59">
        <v>47.230800000000002</v>
      </c>
      <c r="X28" s="59"/>
      <c r="Y28" s="59">
        <v>53.348999999999997</v>
      </c>
      <c r="Z28" s="59">
        <v>43.092300000000002</v>
      </c>
      <c r="AA28" s="59">
        <v>53.37</v>
      </c>
      <c r="AB28" s="59">
        <v>23.884399999999999</v>
      </c>
      <c r="AC28" s="59">
        <v>59.073</v>
      </c>
      <c r="AD28" s="59">
        <v>14.309200000000001</v>
      </c>
      <c r="AE28" s="59">
        <v>56.626199999999997</v>
      </c>
      <c r="AF28" s="59">
        <v>52.355899999999998</v>
      </c>
      <c r="AG28" s="59">
        <v>39.7333</v>
      </c>
      <c r="AH28" s="59">
        <v>46.98</v>
      </c>
      <c r="AI28" s="59">
        <v>55.452100000000002</v>
      </c>
      <c r="AJ28" s="59">
        <v>34.097299999999997</v>
      </c>
      <c r="AK28" s="59">
        <v>26.713999999999999</v>
      </c>
      <c r="AL28" s="59">
        <v>54.941699999999997</v>
      </c>
      <c r="AM28" s="59">
        <v>43.092599999999997</v>
      </c>
      <c r="AN28" s="59">
        <v>49.417999999999999</v>
      </c>
      <c r="AO28" s="59">
        <v>49.478000000000002</v>
      </c>
      <c r="AP28" s="82"/>
      <c r="AQ28" s="109">
        <f t="shared" si="1"/>
        <v>35.12864722222222</v>
      </c>
      <c r="AR28" s="110">
        <f t="shared" si="2"/>
        <v>16.294737224208074</v>
      </c>
      <c r="AS28" s="109">
        <f t="shared" si="10"/>
        <v>32.56383846153846</v>
      </c>
      <c r="AT28" s="114">
        <f t="shared" si="3"/>
        <v>16.415904157276781</v>
      </c>
      <c r="AU28" s="109">
        <f t="shared" si="11"/>
        <v>37.432707692307694</v>
      </c>
      <c r="AV28" s="123">
        <f t="shared" si="5"/>
        <v>19.923069340568546</v>
      </c>
      <c r="AW28" s="109">
        <f t="shared" si="12"/>
        <v>35.467620000000004</v>
      </c>
      <c r="AX28" s="114">
        <f t="shared" si="7"/>
        <v>11.25729244927234</v>
      </c>
      <c r="AY28" s="98"/>
      <c r="AZ28" s="98"/>
      <c r="BA28" s="98"/>
      <c r="BB28" s="98"/>
    </row>
    <row r="29" spans="1:54" x14ac:dyDescent="0.25">
      <c r="A29" s="173"/>
      <c r="B29" s="94" t="s">
        <v>23</v>
      </c>
      <c r="C29" s="68" t="s">
        <v>50</v>
      </c>
      <c r="D29" s="65">
        <v>66.175899999999999</v>
      </c>
      <c r="E29" s="59">
        <v>40.4818</v>
      </c>
      <c r="F29" s="59">
        <v>31.850999999999999</v>
      </c>
      <c r="G29" s="59">
        <v>59.122700000000002</v>
      </c>
      <c r="H29" s="59">
        <v>51.258299999999998</v>
      </c>
      <c r="I29" s="59">
        <v>37.196199999999997</v>
      </c>
      <c r="J29" s="59">
        <v>73.099100000000007</v>
      </c>
      <c r="K29" s="59">
        <v>79.105599999999995</v>
      </c>
      <c r="L29" s="59">
        <v>55.991</v>
      </c>
      <c r="M29" s="59">
        <v>65.266999999999996</v>
      </c>
      <c r="N29" s="59">
        <v>60.079900000000002</v>
      </c>
      <c r="O29" s="59">
        <v>55.838200000000001</v>
      </c>
      <c r="P29" s="59">
        <v>51.935299999999998</v>
      </c>
      <c r="Q29" s="59">
        <v>36.042999999999999</v>
      </c>
      <c r="R29" s="59">
        <v>48.853200000000001</v>
      </c>
      <c r="S29" s="59">
        <v>69.111400000000003</v>
      </c>
      <c r="T29" s="59">
        <v>54.239400000000003</v>
      </c>
      <c r="U29" s="59"/>
      <c r="V29" s="59">
        <v>47.648400000000002</v>
      </c>
      <c r="W29" s="59">
        <v>28.646599999999999</v>
      </c>
      <c r="X29" s="59"/>
      <c r="Y29" s="59">
        <v>38.479500000000002</v>
      </c>
      <c r="Z29" s="59">
        <v>47.043300000000002</v>
      </c>
      <c r="AA29" s="59">
        <v>32.337400000000002</v>
      </c>
      <c r="AB29" s="59">
        <v>63.601700000000001</v>
      </c>
      <c r="AC29" s="59">
        <v>28.271899999999999</v>
      </c>
      <c r="AD29" s="59">
        <v>59.305500000000002</v>
      </c>
      <c r="AE29" s="59">
        <v>31.182300000000001</v>
      </c>
      <c r="AF29" s="59">
        <v>34.572200000000002</v>
      </c>
      <c r="AG29" s="59">
        <v>44.219499999999996</v>
      </c>
      <c r="AH29" s="59">
        <v>45.827599999999997</v>
      </c>
      <c r="AI29" s="59">
        <v>33.877400000000002</v>
      </c>
      <c r="AJ29" s="59">
        <v>47.177399999999999</v>
      </c>
      <c r="AK29" s="59">
        <v>64.3874</v>
      </c>
      <c r="AL29" s="59">
        <v>25.427399999999999</v>
      </c>
      <c r="AM29" s="59">
        <v>45.444600000000001</v>
      </c>
      <c r="AN29" s="59">
        <v>42.343499999999999</v>
      </c>
      <c r="AO29" s="59">
        <v>28.526499999999999</v>
      </c>
      <c r="AP29" s="82"/>
      <c r="AQ29" s="109">
        <f t="shared" si="1"/>
        <v>47.888030555555559</v>
      </c>
      <c r="AR29" s="110">
        <f t="shared" si="2"/>
        <v>14.201648526759532</v>
      </c>
      <c r="AS29" s="109">
        <f t="shared" si="10"/>
        <v>55.244753846153841</v>
      </c>
      <c r="AT29" s="114">
        <f t="shared" si="3"/>
        <v>13.17611334932878</v>
      </c>
      <c r="AU29" s="109">
        <f t="shared" si="11"/>
        <v>42.12102307692308</v>
      </c>
      <c r="AV29" s="123">
        <f t="shared" si="5"/>
        <v>15.669428180172675</v>
      </c>
      <c r="AW29" s="109">
        <f t="shared" si="12"/>
        <v>45.821399999999997</v>
      </c>
      <c r="AX29" s="114">
        <f t="shared" si="7"/>
        <v>9.7222597710386154</v>
      </c>
      <c r="AY29" s="98"/>
      <c r="AZ29" s="98"/>
      <c r="BA29" s="98"/>
      <c r="BB29" s="98"/>
    </row>
    <row r="30" spans="1:54" x14ac:dyDescent="0.25">
      <c r="A30" s="173"/>
      <c r="B30" s="163" t="s">
        <v>28</v>
      </c>
      <c r="C30" s="68" t="s">
        <v>51</v>
      </c>
      <c r="D30" s="65">
        <v>9.5436999999999994</v>
      </c>
      <c r="E30" s="59">
        <v>11.0654</v>
      </c>
      <c r="F30" s="59">
        <v>4.0815999999999999</v>
      </c>
      <c r="G30" s="59">
        <v>13.953099999999999</v>
      </c>
      <c r="H30" s="59">
        <v>22.607500000000002</v>
      </c>
      <c r="I30" s="59">
        <v>4.0321999999999996</v>
      </c>
      <c r="J30" s="59">
        <v>5.0370999999999997</v>
      </c>
      <c r="K30" s="59">
        <v>11.0961</v>
      </c>
      <c r="L30" s="59">
        <v>5.1788999999999996</v>
      </c>
      <c r="M30" s="59">
        <v>3.9918999999999998</v>
      </c>
      <c r="N30" s="59">
        <v>2.5926</v>
      </c>
      <c r="O30" s="59">
        <v>10.048500000000001</v>
      </c>
      <c r="P30" s="59">
        <v>30.016200000000001</v>
      </c>
      <c r="Q30" s="59">
        <v>37.564700000000002</v>
      </c>
      <c r="R30" s="59">
        <v>2.907</v>
      </c>
      <c r="S30" s="59">
        <v>3.9249000000000001</v>
      </c>
      <c r="T30" s="59">
        <v>1.8861000000000001</v>
      </c>
      <c r="U30" s="59"/>
      <c r="V30" s="59">
        <v>1.7374000000000001</v>
      </c>
      <c r="W30" s="59">
        <v>3.0078</v>
      </c>
      <c r="X30" s="59"/>
      <c r="Y30" s="59">
        <v>1.3108</v>
      </c>
      <c r="Z30" s="59">
        <v>4.9772999999999996</v>
      </c>
      <c r="AA30" s="59">
        <v>1.4009</v>
      </c>
      <c r="AB30" s="59">
        <v>8.4289000000000005</v>
      </c>
      <c r="AC30" s="59">
        <v>0.64780000000000004</v>
      </c>
      <c r="AD30" s="59">
        <v>16.028400000000001</v>
      </c>
      <c r="AE30" s="59">
        <v>1.1171</v>
      </c>
      <c r="AF30" s="59">
        <v>2.4022000000000001</v>
      </c>
      <c r="AG30" s="59">
        <v>8.1494</v>
      </c>
      <c r="AH30" s="59">
        <v>2.1364000000000001</v>
      </c>
      <c r="AI30" s="59">
        <v>1.2799</v>
      </c>
      <c r="AJ30" s="59">
        <v>11.7392</v>
      </c>
      <c r="AK30" s="59">
        <v>7.4313000000000002</v>
      </c>
      <c r="AL30" s="59">
        <v>0.36849999999999999</v>
      </c>
      <c r="AM30" s="59">
        <v>3.7336</v>
      </c>
      <c r="AN30" s="59">
        <v>2.5876000000000001</v>
      </c>
      <c r="AO30" s="59">
        <v>4.4951999999999996</v>
      </c>
      <c r="AP30" s="82"/>
      <c r="AQ30" s="109">
        <f t="shared" si="1"/>
        <v>7.2918666666666674</v>
      </c>
      <c r="AR30" s="110">
        <f t="shared" si="2"/>
        <v>8.2098227869163818</v>
      </c>
      <c r="AS30" s="109">
        <f t="shared" si="10"/>
        <v>7.0166461538461524</v>
      </c>
      <c r="AT30" s="114">
        <f t="shared" si="3"/>
        <v>7.8895388171738121</v>
      </c>
      <c r="AU30" s="109">
        <f t="shared" si="11"/>
        <v>7.9993153846153842</v>
      </c>
      <c r="AV30" s="123">
        <f t="shared" si="5"/>
        <v>10.832762581235237</v>
      </c>
      <c r="AW30" s="109">
        <f t="shared" si="12"/>
        <v>6.7299699999999998</v>
      </c>
      <c r="AX30" s="114">
        <f t="shared" si="7"/>
        <v>4.6340595735512755</v>
      </c>
      <c r="AY30" s="98"/>
      <c r="AZ30" s="98"/>
      <c r="BA30" s="98"/>
      <c r="BB30" s="98"/>
    </row>
    <row r="31" spans="1:54" x14ac:dyDescent="0.25">
      <c r="A31" s="173"/>
      <c r="B31" s="163"/>
      <c r="C31" s="68" t="s">
        <v>52</v>
      </c>
      <c r="D31" s="65">
        <v>2.4186000000000001</v>
      </c>
      <c r="E31" s="59">
        <v>7.5990000000000002</v>
      </c>
      <c r="F31" s="59">
        <v>1.1387</v>
      </c>
      <c r="G31" s="59">
        <v>7.0652999999999997</v>
      </c>
      <c r="H31" s="59">
        <v>18.877400000000002</v>
      </c>
      <c r="I31" s="59">
        <v>0.92400000000000004</v>
      </c>
      <c r="J31" s="59">
        <v>0.68769999999999998</v>
      </c>
      <c r="K31" s="59">
        <v>2.0066000000000002</v>
      </c>
      <c r="L31" s="59">
        <v>1.0234000000000001</v>
      </c>
      <c r="M31" s="59">
        <v>0.54200000000000004</v>
      </c>
      <c r="N31" s="59">
        <v>0.2024</v>
      </c>
      <c r="O31" s="59">
        <v>4.5720000000000001</v>
      </c>
      <c r="P31" s="59">
        <v>13.3256</v>
      </c>
      <c r="Q31" s="59">
        <v>21.833300000000001</v>
      </c>
      <c r="R31" s="59">
        <v>0.41920000000000002</v>
      </c>
      <c r="S31" s="59">
        <v>0.55030000000000001</v>
      </c>
      <c r="T31" s="59">
        <v>0.25480000000000003</v>
      </c>
      <c r="U31" s="59"/>
      <c r="V31" s="59">
        <v>0.1605</v>
      </c>
      <c r="W31" s="59">
        <v>0.54569999999999996</v>
      </c>
      <c r="X31" s="59"/>
      <c r="Y31" s="59">
        <v>0.1842</v>
      </c>
      <c r="Z31" s="59">
        <v>1.1989000000000001</v>
      </c>
      <c r="AA31" s="59">
        <v>0.193</v>
      </c>
      <c r="AB31" s="59">
        <v>1.8358000000000001</v>
      </c>
      <c r="AC31" s="59">
        <v>3.7199999999999997E-2</v>
      </c>
      <c r="AD31" s="59">
        <v>8.0471000000000004</v>
      </c>
      <c r="AE31" s="59">
        <v>0.20710000000000001</v>
      </c>
      <c r="AF31" s="59">
        <v>0.48659999999999998</v>
      </c>
      <c r="AG31" s="59">
        <v>1.5610999999999999</v>
      </c>
      <c r="AH31" s="59">
        <v>0.56989999999999996</v>
      </c>
      <c r="AI31" s="59">
        <v>0.28420000000000001</v>
      </c>
      <c r="AJ31" s="59">
        <v>2.0224000000000002</v>
      </c>
      <c r="AK31" s="59">
        <v>0.86199999999999999</v>
      </c>
      <c r="AL31" s="59">
        <v>2.12E-2</v>
      </c>
      <c r="AM31" s="59">
        <v>0.97970000000000002</v>
      </c>
      <c r="AN31" s="59">
        <v>0.50470000000000004</v>
      </c>
      <c r="AO31" s="59">
        <v>1.1093</v>
      </c>
      <c r="AP31" s="82"/>
      <c r="AQ31" s="109">
        <f t="shared" si="1"/>
        <v>2.8958583333333334</v>
      </c>
      <c r="AR31" s="110">
        <f t="shared" si="2"/>
        <v>5.1605005497736647</v>
      </c>
      <c r="AS31" s="109">
        <f t="shared" si="10"/>
        <v>2.224130769230769</v>
      </c>
      <c r="AT31" s="114">
        <f t="shared" si="3"/>
        <v>3.8176855445816495</v>
      </c>
      <c r="AU31" s="109">
        <f t="shared" si="11"/>
        <v>4.1889692307692306</v>
      </c>
      <c r="AV31" s="123">
        <f t="shared" si="5"/>
        <v>7.4726970246563393</v>
      </c>
      <c r="AW31" s="109">
        <f t="shared" si="12"/>
        <v>2.08806</v>
      </c>
      <c r="AX31" s="114">
        <f t="shared" si="7"/>
        <v>2.4257127869739419</v>
      </c>
      <c r="AY31" s="98"/>
      <c r="AZ31" s="98"/>
      <c r="BA31" s="98"/>
      <c r="BB31" s="98"/>
    </row>
    <row r="32" spans="1:54" x14ac:dyDescent="0.25">
      <c r="A32" s="173"/>
      <c r="B32" s="163" t="s">
        <v>29</v>
      </c>
      <c r="C32" s="68" t="s">
        <v>53</v>
      </c>
      <c r="D32" s="65">
        <v>0.28949999999999998</v>
      </c>
      <c r="E32" s="59">
        <v>1.1133999999999999</v>
      </c>
      <c r="F32" s="59">
        <v>6.1100000000000002E-2</v>
      </c>
      <c r="G32" s="59">
        <v>0.47160000000000002</v>
      </c>
      <c r="H32" s="59">
        <v>2.2913000000000001</v>
      </c>
      <c r="I32" s="59">
        <v>8.72E-2</v>
      </c>
      <c r="J32" s="59">
        <v>5.0999999999999997E-2</v>
      </c>
      <c r="K32" s="59">
        <v>0.1527</v>
      </c>
      <c r="L32" s="59">
        <v>7.0999999999999994E-2</v>
      </c>
      <c r="M32" s="59">
        <v>3.7100000000000001E-2</v>
      </c>
      <c r="N32" s="59">
        <v>6.4999999999999997E-3</v>
      </c>
      <c r="O32" s="59">
        <v>0.51239999999999997</v>
      </c>
      <c r="P32" s="59">
        <v>0.50439999999999996</v>
      </c>
      <c r="Q32" s="59">
        <v>0.99880000000000002</v>
      </c>
      <c r="R32" s="59">
        <v>3.2899999999999999E-2</v>
      </c>
      <c r="S32" s="59">
        <v>5.0999999999999997E-2</v>
      </c>
      <c r="T32" s="59">
        <v>1.04E-2</v>
      </c>
      <c r="U32" s="59"/>
      <c r="V32" s="59">
        <v>2.1399999999999999E-2</v>
      </c>
      <c r="W32" s="59">
        <v>3.9600000000000003E-2</v>
      </c>
      <c r="X32" s="59"/>
      <c r="Y32" s="59">
        <v>3.1699999999999999E-2</v>
      </c>
      <c r="Z32" s="59">
        <v>4.5999999999999999E-2</v>
      </c>
      <c r="AA32" s="59">
        <v>1.6E-2</v>
      </c>
      <c r="AB32" s="59">
        <v>0.14779999999999999</v>
      </c>
      <c r="AC32" s="59">
        <v>6.1999999999999998E-3</v>
      </c>
      <c r="AD32" s="59">
        <v>0.66700000000000004</v>
      </c>
      <c r="AE32" s="59">
        <v>4.6199999999999998E-2</v>
      </c>
      <c r="AF32" s="59">
        <v>0.01</v>
      </c>
      <c r="AG32" s="59">
        <v>0.24299999999999999</v>
      </c>
      <c r="AH32" s="59">
        <v>3.9300000000000002E-2</v>
      </c>
      <c r="AI32" s="59">
        <v>9.5999999999999992E-3</v>
      </c>
      <c r="AJ32" s="59">
        <v>4.1200000000000001E-2</v>
      </c>
      <c r="AK32" s="59">
        <v>4.5999999999999999E-2</v>
      </c>
      <c r="AL32" s="59">
        <v>2E-3</v>
      </c>
      <c r="AM32" s="59">
        <v>0.15060000000000001</v>
      </c>
      <c r="AN32" s="59">
        <v>0.13569999999999999</v>
      </c>
      <c r="AO32" s="59">
        <v>0.14449999999999999</v>
      </c>
      <c r="AP32" s="82"/>
      <c r="AQ32" s="109">
        <f t="shared" si="1"/>
        <v>0.23850277777777784</v>
      </c>
      <c r="AR32" s="110">
        <f t="shared" si="2"/>
        <v>0.44436447105379684</v>
      </c>
      <c r="AS32" s="109">
        <f t="shared" si="10"/>
        <v>0.14405384615384617</v>
      </c>
      <c r="AT32" s="114">
        <f t="shared" si="3"/>
        <v>0.16954892418504955</v>
      </c>
      <c r="AU32" s="109">
        <f t="shared" si="11"/>
        <v>0.37161538461538451</v>
      </c>
      <c r="AV32" s="123">
        <f t="shared" si="5"/>
        <v>0.69163510833164266</v>
      </c>
      <c r="AW32" s="109">
        <f t="shared" si="12"/>
        <v>0.18823999999999999</v>
      </c>
      <c r="AX32" s="114">
        <f t="shared" si="7"/>
        <v>0.22465851716178786</v>
      </c>
      <c r="AY32" s="98"/>
      <c r="AZ32" s="98"/>
      <c r="BA32" s="98"/>
      <c r="BB32" s="98"/>
    </row>
    <row r="33" spans="1:54" x14ac:dyDescent="0.25">
      <c r="A33" s="173"/>
      <c r="B33" s="163"/>
      <c r="C33" s="68" t="s">
        <v>54</v>
      </c>
      <c r="D33" s="65">
        <v>2.5399999999999999E-2</v>
      </c>
      <c r="E33" s="59">
        <v>4.0300000000000002E-2</v>
      </c>
      <c r="F33" s="59">
        <v>1.95E-2</v>
      </c>
      <c r="G33" s="59">
        <v>2.4299999999999999E-2</v>
      </c>
      <c r="H33" s="59">
        <v>2.4500000000000001E-2</v>
      </c>
      <c r="I33" s="59">
        <v>2.7699999999999999E-2</v>
      </c>
      <c r="J33" s="59">
        <v>0.01</v>
      </c>
      <c r="K33" s="59">
        <v>7.3000000000000001E-3</v>
      </c>
      <c r="L33" s="59">
        <v>2.12E-2</v>
      </c>
      <c r="M33" s="59">
        <v>1.5900000000000001E-2</v>
      </c>
      <c r="N33" s="59">
        <v>1E-3</v>
      </c>
      <c r="O33" s="59">
        <v>5.0900000000000001E-2</v>
      </c>
      <c r="P33" s="59">
        <v>2.7300000000000001E-2</v>
      </c>
      <c r="Q33" s="59">
        <v>1.4E-2</v>
      </c>
      <c r="R33" s="59">
        <v>1.11E-2</v>
      </c>
      <c r="S33" s="59">
        <v>0.03</v>
      </c>
      <c r="T33" s="59">
        <v>2.3E-3</v>
      </c>
      <c r="U33" s="59"/>
      <c r="V33" s="59">
        <v>1.9599999999999999E-2</v>
      </c>
      <c r="W33" s="59">
        <v>1.2800000000000001E-2</v>
      </c>
      <c r="X33" s="59"/>
      <c r="Y33" s="59">
        <v>1.6500000000000001E-2</v>
      </c>
      <c r="Z33" s="59">
        <v>9.4000000000000004E-3</v>
      </c>
      <c r="AA33" s="59">
        <v>1.2999999999999999E-2</v>
      </c>
      <c r="AB33" s="59">
        <v>2.1100000000000001E-2</v>
      </c>
      <c r="AC33" s="59">
        <v>5.8999999999999999E-3</v>
      </c>
      <c r="AD33" s="59">
        <v>5.6500000000000002E-2</v>
      </c>
      <c r="AE33" s="59">
        <v>2.1600000000000001E-2</v>
      </c>
      <c r="AF33" s="59">
        <v>8.0000000000000004E-4</v>
      </c>
      <c r="AG33" s="59">
        <v>0.12230000000000001</v>
      </c>
      <c r="AH33" s="59">
        <v>2.0199999999999999E-2</v>
      </c>
      <c r="AI33" s="59">
        <v>3.0999999999999999E-3</v>
      </c>
      <c r="AJ33" s="59">
        <v>1.5599999999999999E-2</v>
      </c>
      <c r="AK33" s="59">
        <v>1.2200000000000001E-2</v>
      </c>
      <c r="AL33" s="59">
        <v>2.3999999999999998E-3</v>
      </c>
      <c r="AM33" s="59">
        <v>7.4200000000000002E-2</v>
      </c>
      <c r="AN33" s="59">
        <v>6.8900000000000003E-2</v>
      </c>
      <c r="AO33" s="59">
        <v>6.9000000000000006E-2</v>
      </c>
      <c r="AP33" s="82"/>
      <c r="AQ33" s="109">
        <f t="shared" si="1"/>
        <v>2.5494444444444445E-2</v>
      </c>
      <c r="AR33" s="110">
        <f t="shared" si="2"/>
        <v>2.5427599678239897E-2</v>
      </c>
      <c r="AS33" s="109">
        <f t="shared" si="10"/>
        <v>2.4076923076923083E-2</v>
      </c>
      <c r="AT33" s="114">
        <f t="shared" si="3"/>
        <v>1.4634272208651955E-2</v>
      </c>
      <c r="AU33" s="109">
        <f t="shared" si="11"/>
        <v>1.4830769230769232E-2</v>
      </c>
      <c r="AV33" s="123">
        <f t="shared" si="5"/>
        <v>1.975805256156692E-2</v>
      </c>
      <c r="AW33" s="109">
        <f t="shared" si="12"/>
        <v>4.1200000000000001E-2</v>
      </c>
      <c r="AX33" s="114">
        <f t="shared" si="7"/>
        <v>3.5596722695589077E-2</v>
      </c>
      <c r="AY33" s="98"/>
      <c r="AZ33" s="98"/>
      <c r="BA33" s="98"/>
      <c r="BB33" s="98"/>
    </row>
    <row r="34" spans="1:54" ht="15.75" thickBot="1" x14ac:dyDescent="0.3">
      <c r="A34" s="174"/>
      <c r="B34" s="164"/>
      <c r="C34" s="69" t="s">
        <v>55</v>
      </c>
      <c r="D34" s="66">
        <v>2.5700000000000001E-2</v>
      </c>
      <c r="E34" s="63">
        <v>4.2700000000000002E-2</v>
      </c>
      <c r="F34" s="63">
        <v>1.83E-2</v>
      </c>
      <c r="G34" s="63">
        <v>3.9100000000000003E-2</v>
      </c>
      <c r="H34" s="63">
        <v>1.12E-2</v>
      </c>
      <c r="I34" s="63">
        <v>4.87E-2</v>
      </c>
      <c r="J34" s="63">
        <v>4.0599999999999997E-2</v>
      </c>
      <c r="K34" s="63">
        <v>1.8100000000000002E-2</v>
      </c>
      <c r="L34" s="63">
        <v>3.8199999999999998E-2</v>
      </c>
      <c r="M34" s="63">
        <v>5.7000000000000002E-2</v>
      </c>
      <c r="N34" s="63">
        <v>2.3E-3</v>
      </c>
      <c r="O34" s="63">
        <v>4.7E-2</v>
      </c>
      <c r="P34" s="63">
        <v>6.3E-2</v>
      </c>
      <c r="Q34" s="63">
        <v>3.09E-2</v>
      </c>
      <c r="R34" s="63">
        <v>2.5000000000000001E-2</v>
      </c>
      <c r="S34" s="63">
        <v>0.11119999999999999</v>
      </c>
      <c r="T34" s="63">
        <v>1.4800000000000001E-2</v>
      </c>
      <c r="U34" s="63"/>
      <c r="V34" s="63">
        <v>2.12E-2</v>
      </c>
      <c r="W34" s="63">
        <v>2.41E-2</v>
      </c>
      <c r="X34" s="63"/>
      <c r="Y34" s="63">
        <v>0.11260000000000001</v>
      </c>
      <c r="Z34" s="63">
        <v>2.3E-2</v>
      </c>
      <c r="AA34" s="63">
        <v>2.4500000000000001E-2</v>
      </c>
      <c r="AB34" s="63">
        <v>3.0200000000000001E-2</v>
      </c>
      <c r="AC34" s="63">
        <v>1.0500000000000001E-2</v>
      </c>
      <c r="AD34" s="63">
        <v>7.6600000000000001E-2</v>
      </c>
      <c r="AE34" s="63">
        <v>8.3099999999999993E-2</v>
      </c>
      <c r="AF34" s="63">
        <v>5.7999999999999996E-3</v>
      </c>
      <c r="AG34" s="63">
        <v>0.26840000000000003</v>
      </c>
      <c r="AH34" s="63">
        <v>4.3900000000000002E-2</v>
      </c>
      <c r="AI34" s="63">
        <v>1.78E-2</v>
      </c>
      <c r="AJ34" s="63">
        <v>4.7500000000000001E-2</v>
      </c>
      <c r="AK34" s="63">
        <v>3.6400000000000002E-2</v>
      </c>
      <c r="AL34" s="63">
        <v>1.9E-3</v>
      </c>
      <c r="AM34" s="63">
        <v>9.6500000000000002E-2</v>
      </c>
      <c r="AN34" s="63">
        <v>4.6699999999999998E-2</v>
      </c>
      <c r="AO34" s="63">
        <v>0.1162</v>
      </c>
      <c r="AP34" s="83"/>
      <c r="AQ34" s="111">
        <f t="shared" si="1"/>
        <v>4.7797222222222227E-2</v>
      </c>
      <c r="AR34" s="112">
        <f t="shared" si="2"/>
        <v>4.8744842869263678E-2</v>
      </c>
      <c r="AS34" s="111">
        <f t="shared" si="10"/>
        <v>5.4669230769230769E-2</v>
      </c>
      <c r="AT34" s="115">
        <f t="shared" si="3"/>
        <v>3.0202907824009952E-2</v>
      </c>
      <c r="AU34" s="111">
        <f t="shared" si="11"/>
        <v>2.4561538461538465E-2</v>
      </c>
      <c r="AV34" s="127">
        <f t="shared" si="5"/>
        <v>2.9846231991703137E-2</v>
      </c>
      <c r="AW34" s="131">
        <f t="shared" si="12"/>
        <v>6.9069999999999993E-2</v>
      </c>
      <c r="AX34" s="132">
        <f t="shared" si="7"/>
        <v>7.4063066969231636E-2</v>
      </c>
      <c r="AY34" s="98"/>
      <c r="AZ34" s="98"/>
      <c r="BA34" s="98"/>
      <c r="BB34" s="98"/>
    </row>
    <row r="35" spans="1:54" x14ac:dyDescent="0.25">
      <c r="A35" s="172">
        <v>43671</v>
      </c>
      <c r="B35" s="61" t="s">
        <v>22</v>
      </c>
      <c r="C35" s="67" t="s">
        <v>35</v>
      </c>
      <c r="D35" s="64">
        <f>44.2356-44.0597</f>
        <v>0.17589999999999861</v>
      </c>
      <c r="E35" s="62">
        <v>0.2281</v>
      </c>
      <c r="F35" s="62">
        <v>11.9611</v>
      </c>
      <c r="G35" s="62">
        <v>0.79520000000000002</v>
      </c>
      <c r="H35" s="62">
        <v>5.0567000000000002</v>
      </c>
      <c r="I35" s="62">
        <v>15.349</v>
      </c>
      <c r="J35" s="62">
        <v>3.1244999999999998</v>
      </c>
      <c r="K35" s="62">
        <v>0.16350000000000001</v>
      </c>
      <c r="L35" s="62">
        <v>12.654500000000001</v>
      </c>
      <c r="M35" s="62">
        <v>0.41510000000000002</v>
      </c>
      <c r="N35" s="62">
        <v>0.1113</v>
      </c>
      <c r="O35" s="62">
        <v>2.8069999999999999</v>
      </c>
      <c r="P35" s="62">
        <f>51.3084-47.2873</f>
        <v>4.021099999999997</v>
      </c>
      <c r="Q35" s="62">
        <v>7.5060000000000002</v>
      </c>
      <c r="R35" s="62">
        <v>4.5236000000000001</v>
      </c>
      <c r="S35" s="62">
        <v>2.8477999999999999</v>
      </c>
      <c r="T35" s="62">
        <v>9.5345999999999993</v>
      </c>
      <c r="U35" s="62"/>
      <c r="V35" s="62">
        <v>0.87419999999999998</v>
      </c>
      <c r="W35" s="62">
        <v>6.6197999999999997</v>
      </c>
      <c r="X35" s="62"/>
      <c r="Y35" s="62">
        <v>11.3759</v>
      </c>
      <c r="Z35" s="62">
        <v>8.5244999999999997</v>
      </c>
      <c r="AA35" s="62">
        <v>9.4890000000000008</v>
      </c>
      <c r="AB35" s="62">
        <v>1.8704000000000001</v>
      </c>
      <c r="AC35" s="62">
        <v>5.9762000000000004</v>
      </c>
      <c r="AD35" s="62">
        <v>19.721299999999999</v>
      </c>
      <c r="AE35" s="62">
        <v>1.9184000000000001</v>
      </c>
      <c r="AF35" s="62">
        <v>11.903700000000001</v>
      </c>
      <c r="AG35" s="62">
        <v>3.9196</v>
      </c>
      <c r="AH35" s="62">
        <v>4.2751999999999999</v>
      </c>
      <c r="AI35" s="62">
        <v>14.5832</v>
      </c>
      <c r="AJ35" s="62">
        <f>2.6335*2</f>
        <v>5.2670000000000003</v>
      </c>
      <c r="AK35" s="62">
        <v>1.8453999999999999</v>
      </c>
      <c r="AL35" s="62">
        <v>0.80879999999999996</v>
      </c>
      <c r="AM35" s="62">
        <v>44.626800000000003</v>
      </c>
      <c r="AN35" s="62">
        <v>7.2428999999999997</v>
      </c>
      <c r="AO35" s="62">
        <v>9.3917999999999999</v>
      </c>
      <c r="AP35" s="81"/>
      <c r="AQ35" s="108">
        <f t="shared" si="1"/>
        <v>6.9863638888888895</v>
      </c>
      <c r="AR35" s="117">
        <f t="shared" si="2"/>
        <v>8.1737318272326434</v>
      </c>
      <c r="AS35" s="106">
        <f t="shared" si="10"/>
        <v>3.1370769230769224</v>
      </c>
      <c r="AT35" s="130">
        <f t="shared" si="3"/>
        <v>3.141621779472572</v>
      </c>
      <c r="AU35" s="106">
        <f t="shared" si="11"/>
        <v>6.1852461538461547</v>
      </c>
      <c r="AV35" s="107">
        <f t="shared" si="5"/>
        <v>4.7521676383196221</v>
      </c>
      <c r="AW35" s="106">
        <f t="shared" si="12"/>
        <v>13.031889999999999</v>
      </c>
      <c r="AX35" s="113">
        <f t="shared" si="7"/>
        <v>12.39383066416962</v>
      </c>
      <c r="AY35" s="98"/>
      <c r="AZ35" s="98"/>
      <c r="BA35" s="98"/>
      <c r="BB35" s="98"/>
    </row>
    <row r="36" spans="1:54" x14ac:dyDescent="0.25">
      <c r="A36" s="173"/>
      <c r="B36" s="94" t="s">
        <v>27</v>
      </c>
      <c r="C36" s="68" t="s">
        <v>49</v>
      </c>
      <c r="D36" s="65">
        <f>53.7035-47.2873</f>
        <v>6.4161999999999964</v>
      </c>
      <c r="E36" s="59">
        <v>8.1324000000000005</v>
      </c>
      <c r="F36" s="59">
        <v>56.336199999999998</v>
      </c>
      <c r="G36" s="59">
        <v>12.136900000000001</v>
      </c>
      <c r="H36" s="59">
        <v>13.7265</v>
      </c>
      <c r="I36" s="59">
        <v>37.6477</v>
      </c>
      <c r="J36" s="59">
        <v>28.743300000000001</v>
      </c>
      <c r="K36" s="59">
        <v>5.7054999999999998</v>
      </c>
      <c r="L36" s="59">
        <v>46.787300000000002</v>
      </c>
      <c r="M36" s="59">
        <v>25.110099999999999</v>
      </c>
      <c r="N36" s="59">
        <v>5.4191000000000003</v>
      </c>
      <c r="O36" s="59">
        <v>24.4937</v>
      </c>
      <c r="P36" s="59">
        <f>84.6379-46.9516</f>
        <v>37.686300000000003</v>
      </c>
      <c r="Q36" s="59">
        <v>30.747</v>
      </c>
      <c r="R36" s="59">
        <v>33.781500000000001</v>
      </c>
      <c r="S36" s="59">
        <v>35.189</v>
      </c>
      <c r="T36" s="59">
        <v>65.185500000000005</v>
      </c>
      <c r="U36" s="59"/>
      <c r="V36" s="59">
        <v>40.943899999999999</v>
      </c>
      <c r="W36" s="59">
        <v>48.822699999999998</v>
      </c>
      <c r="X36" s="59"/>
      <c r="Y36" s="59">
        <v>57.961500000000001</v>
      </c>
      <c r="Z36" s="59">
        <v>69.128399999999999</v>
      </c>
      <c r="AA36" s="59">
        <v>43.796700000000001</v>
      </c>
      <c r="AB36" s="59">
        <v>30.039300000000001</v>
      </c>
      <c r="AC36" s="59">
        <v>54.055900000000001</v>
      </c>
      <c r="AD36" s="59">
        <v>41.351100000000002</v>
      </c>
      <c r="AE36" s="59">
        <v>49.885199999999998</v>
      </c>
      <c r="AF36" s="59">
        <v>43.335999999999999</v>
      </c>
      <c r="AG36" s="59">
        <v>27.1203</v>
      </c>
      <c r="AH36" s="59">
        <v>39.058700000000002</v>
      </c>
      <c r="AI36" s="59">
        <v>54.8568</v>
      </c>
      <c r="AJ36" s="59">
        <f>18.6542*2</f>
        <v>37.308399999999999</v>
      </c>
      <c r="AK36" s="59">
        <v>30.8279</v>
      </c>
      <c r="AL36" s="59">
        <v>30.134699999999999</v>
      </c>
      <c r="AM36" s="59">
        <v>46.3339</v>
      </c>
      <c r="AN36" s="59">
        <v>75.762699999999995</v>
      </c>
      <c r="AO36" s="59">
        <v>61.186500000000002</v>
      </c>
      <c r="AP36" s="82"/>
      <c r="AQ36" s="109">
        <f t="shared" si="1"/>
        <v>37.643188888888886</v>
      </c>
      <c r="AR36" s="114">
        <f t="shared" si="2"/>
        <v>18.120484676910781</v>
      </c>
      <c r="AS36" s="109">
        <f t="shared" si="10"/>
        <v>36.135461538461541</v>
      </c>
      <c r="AT36" s="124">
        <f t="shared" si="3"/>
        <v>18.192072655992153</v>
      </c>
      <c r="AU36" s="109">
        <f t="shared" si="11"/>
        <v>37.725923076923081</v>
      </c>
      <c r="AV36" s="123">
        <f t="shared" si="5"/>
        <v>23.509587344817213</v>
      </c>
      <c r="AW36" s="109">
        <f t="shared" si="12"/>
        <v>39.495680000000007</v>
      </c>
      <c r="AX36" s="114">
        <f t="shared" si="7"/>
        <v>9.5715664356931924</v>
      </c>
      <c r="AY36" s="98"/>
      <c r="AZ36" s="98"/>
      <c r="BA36" s="98"/>
      <c r="BB36" s="98"/>
    </row>
    <row r="37" spans="1:54" x14ac:dyDescent="0.25">
      <c r="A37" s="173"/>
      <c r="B37" s="94" t="s">
        <v>23</v>
      </c>
      <c r="C37" s="68" t="s">
        <v>50</v>
      </c>
      <c r="D37" s="65">
        <f>120.6986-46.263</f>
        <v>74.435599999999994</v>
      </c>
      <c r="E37" s="59">
        <v>72.159199999999998</v>
      </c>
      <c r="F37" s="59">
        <v>29.503499999999999</v>
      </c>
      <c r="G37" s="59">
        <v>48.277000000000001</v>
      </c>
      <c r="H37" s="59">
        <v>43.408900000000003</v>
      </c>
      <c r="I37" s="59">
        <v>43.874400000000001</v>
      </c>
      <c r="J37" s="59">
        <v>62.961199999999998</v>
      </c>
      <c r="K37" s="59">
        <v>47.21</v>
      </c>
      <c r="L37" s="59">
        <v>35.438499999999998</v>
      </c>
      <c r="M37" s="59">
        <v>66.444599999999994</v>
      </c>
      <c r="N37" s="59">
        <v>74.912999999999997</v>
      </c>
      <c r="O37" s="59">
        <v>58.552100000000003</v>
      </c>
      <c r="P37" s="59">
        <f>93.1738-45.1564</f>
        <v>48.017400000000002</v>
      </c>
      <c r="Q37" s="59">
        <v>45.7746</v>
      </c>
      <c r="R37" s="59">
        <v>57.134599999999999</v>
      </c>
      <c r="S37" s="59">
        <v>52.976199999999999</v>
      </c>
      <c r="T37" s="59">
        <v>24.677</v>
      </c>
      <c r="U37" s="59"/>
      <c r="V37" s="59">
        <v>56.685499999999998</v>
      </c>
      <c r="W37" s="59">
        <v>40.328600000000002</v>
      </c>
      <c r="X37" s="59"/>
      <c r="Y37" s="59">
        <v>29.478999999999999</v>
      </c>
      <c r="Z37" s="59">
        <v>22.132899999999999</v>
      </c>
      <c r="AA37" s="59">
        <v>38.7821</v>
      </c>
      <c r="AB37" s="59">
        <v>59.001800000000003</v>
      </c>
      <c r="AC37" s="59">
        <v>38.331099999999999</v>
      </c>
      <c r="AD37" s="59">
        <v>35.758400000000002</v>
      </c>
      <c r="AE37" s="59">
        <v>44.7455</v>
      </c>
      <c r="AF37" s="59">
        <v>40.978900000000003</v>
      </c>
      <c r="AG37" s="59">
        <v>52.715299999999999</v>
      </c>
      <c r="AH37" s="59">
        <v>43.707000000000001</v>
      </c>
      <c r="AI37" s="59">
        <v>29.292200000000001</v>
      </c>
      <c r="AJ37" s="59">
        <f>25.007*2</f>
        <v>50.014000000000003</v>
      </c>
      <c r="AK37" s="59">
        <v>59.530700000000003</v>
      </c>
      <c r="AL37" s="59">
        <v>65.200599999999994</v>
      </c>
      <c r="AM37" s="59">
        <v>8.3557000000000006</v>
      </c>
      <c r="AN37" s="59">
        <v>16.2926</v>
      </c>
      <c r="AO37" s="59">
        <v>28.7654</v>
      </c>
      <c r="AP37" s="82"/>
      <c r="AQ37" s="109">
        <f t="shared" si="1"/>
        <v>45.71819722222223</v>
      </c>
      <c r="AR37" s="114">
        <f t="shared" si="2"/>
        <v>16.13937468543465</v>
      </c>
      <c r="AS37" s="109">
        <f t="shared" si="10"/>
        <v>50.965700000000005</v>
      </c>
      <c r="AT37" s="124">
        <f t="shared" si="3"/>
        <v>15.492536527792964</v>
      </c>
      <c r="AU37" s="109">
        <f t="shared" si="11"/>
        <v>44.090184615384615</v>
      </c>
      <c r="AV37" s="123">
        <f t="shared" si="5"/>
        <v>17.239537855650578</v>
      </c>
      <c r="AW37" s="109">
        <f t="shared" si="12"/>
        <v>41.012860000000003</v>
      </c>
      <c r="AX37" s="114">
        <f t="shared" si="7"/>
        <v>15.115503708238686</v>
      </c>
      <c r="AY37" s="98"/>
      <c r="AZ37" s="98"/>
      <c r="BA37" s="98"/>
      <c r="BB37" s="98"/>
    </row>
    <row r="38" spans="1:54" x14ac:dyDescent="0.25">
      <c r="A38" s="173"/>
      <c r="B38" s="163" t="s">
        <v>28</v>
      </c>
      <c r="C38" s="68" t="s">
        <v>51</v>
      </c>
      <c r="D38" s="65">
        <f>64.0724-48.035</f>
        <v>16.037400000000005</v>
      </c>
      <c r="E38" s="59">
        <v>15.9696</v>
      </c>
      <c r="F38" s="59">
        <v>1.6634</v>
      </c>
      <c r="G38" s="59">
        <v>28.113299999999999</v>
      </c>
      <c r="H38" s="59">
        <v>18.7774</v>
      </c>
      <c r="I38" s="59">
        <v>2.6274000000000002</v>
      </c>
      <c r="J38" s="59">
        <v>4.4268000000000001</v>
      </c>
      <c r="K38" s="59">
        <v>23.82</v>
      </c>
      <c r="L38" s="59">
        <v>3.5365000000000002</v>
      </c>
      <c r="M38" s="59">
        <v>6.5857999999999999</v>
      </c>
      <c r="N38" s="59">
        <v>15.9796</v>
      </c>
      <c r="O38" s="59">
        <v>10.0375</v>
      </c>
      <c r="P38" s="59">
        <f>53.984-46.263</f>
        <v>7.7210000000000036</v>
      </c>
      <c r="Q38" s="59">
        <v>10.9191</v>
      </c>
      <c r="R38" s="59">
        <v>3.9129</v>
      </c>
      <c r="S38" s="59">
        <v>6.7630999999999997</v>
      </c>
      <c r="T38" s="59">
        <v>0.3821</v>
      </c>
      <c r="U38" s="59"/>
      <c r="V38" s="59">
        <v>1.2284999999999999</v>
      </c>
      <c r="W38" s="59">
        <v>3.4704000000000002</v>
      </c>
      <c r="X38" s="59"/>
      <c r="Y38" s="59">
        <v>0.77270000000000005</v>
      </c>
      <c r="Z38" s="59">
        <v>0.122</v>
      </c>
      <c r="AA38" s="59">
        <v>5.4804000000000004</v>
      </c>
      <c r="AB38" s="59">
        <v>6.6535000000000002</v>
      </c>
      <c r="AC38" s="59">
        <v>1.2935000000000001</v>
      </c>
      <c r="AD38" s="59">
        <v>2.5453000000000001</v>
      </c>
      <c r="AE38" s="59">
        <v>2.6703999999999999</v>
      </c>
      <c r="AF38" s="59">
        <v>2.9628999999999999</v>
      </c>
      <c r="AG38" s="59">
        <v>12.426500000000001</v>
      </c>
      <c r="AH38" s="59">
        <v>9.9710999999999999</v>
      </c>
      <c r="AI38" s="59">
        <v>1.0348999999999999</v>
      </c>
      <c r="AJ38" s="59">
        <f>2.7866*2</f>
        <v>5.5731999999999999</v>
      </c>
      <c r="AK38" s="59">
        <v>5.6150000000000002</v>
      </c>
      <c r="AL38" s="59">
        <v>3.2240000000000002</v>
      </c>
      <c r="AM38" s="59">
        <v>0.18490000000000001</v>
      </c>
      <c r="AN38" s="59">
        <v>0.24529999999999999</v>
      </c>
      <c r="AO38" s="59">
        <v>0.45619999999999999</v>
      </c>
      <c r="AP38" s="82"/>
      <c r="AQ38" s="109">
        <f t="shared" si="1"/>
        <v>6.7556555555555571</v>
      </c>
      <c r="AR38" s="114">
        <f t="shared" si="2"/>
        <v>6.9725521920269387</v>
      </c>
      <c r="AS38" s="109">
        <f t="shared" si="10"/>
        <v>7.4464538461538456</v>
      </c>
      <c r="AT38" s="124">
        <f t="shared" si="3"/>
        <v>7.525237277058153</v>
      </c>
      <c r="AU38" s="109">
        <f t="shared" si="11"/>
        <v>7.5701307692307678</v>
      </c>
      <c r="AV38" s="123">
        <f t="shared" si="5"/>
        <v>8.3612498534793041</v>
      </c>
      <c r="AW38" s="109">
        <f t="shared" si="12"/>
        <v>4.7988</v>
      </c>
      <c r="AX38" s="114">
        <f t="shared" si="7"/>
        <v>3.8002971459844783</v>
      </c>
      <c r="AY38" s="98"/>
      <c r="AZ38" s="98"/>
      <c r="BA38" s="98"/>
      <c r="BB38" s="98"/>
    </row>
    <row r="39" spans="1:54" x14ac:dyDescent="0.25">
      <c r="A39" s="173"/>
      <c r="B39" s="163"/>
      <c r="C39" s="68" t="s">
        <v>52</v>
      </c>
      <c r="D39" s="65">
        <f>47.8152-45.1564</f>
        <v>2.6587999999999994</v>
      </c>
      <c r="E39" s="59">
        <v>3.1532</v>
      </c>
      <c r="F39" s="59">
        <v>0.2591</v>
      </c>
      <c r="G39" s="59">
        <v>10.347200000000001</v>
      </c>
      <c r="H39" s="59">
        <v>16.981100000000001</v>
      </c>
      <c r="I39" s="59">
        <v>0.3619</v>
      </c>
      <c r="J39" s="59">
        <v>0.54779999999999995</v>
      </c>
      <c r="K39" s="59">
        <v>20.695900000000002</v>
      </c>
      <c r="L39" s="59">
        <v>1.3002</v>
      </c>
      <c r="M39" s="59">
        <v>0.9516</v>
      </c>
      <c r="N39" s="59">
        <v>3.1545999999999998</v>
      </c>
      <c r="O39" s="59">
        <v>3.5373000000000001</v>
      </c>
      <c r="P39" s="59">
        <f>50.0885-48.035</f>
        <v>2.0535000000000068</v>
      </c>
      <c r="Q39" s="59">
        <v>4.5636999999999999</v>
      </c>
      <c r="R39" s="59">
        <v>0.3836</v>
      </c>
      <c r="S39" s="59">
        <v>1.5992999999999999</v>
      </c>
      <c r="T39" s="59">
        <v>3.09E-2</v>
      </c>
      <c r="U39" s="59"/>
      <c r="V39" s="59">
        <v>0.13420000000000001</v>
      </c>
      <c r="W39" s="59">
        <v>0.59019999999999995</v>
      </c>
      <c r="X39" s="59"/>
      <c r="Y39" s="59">
        <v>0.1139</v>
      </c>
      <c r="Z39" s="59">
        <v>8.5000000000000006E-3</v>
      </c>
      <c r="AA39" s="59">
        <v>2.1307</v>
      </c>
      <c r="AB39" s="59">
        <v>2.0489000000000002</v>
      </c>
      <c r="AC39" s="59">
        <v>0.1084</v>
      </c>
      <c r="AD39" s="59">
        <v>0.59050000000000002</v>
      </c>
      <c r="AE39" s="59">
        <v>0.38569999999999999</v>
      </c>
      <c r="AF39" s="59">
        <v>0.43020000000000003</v>
      </c>
      <c r="AG39" s="59">
        <v>3.1625999999999999</v>
      </c>
      <c r="AH39" s="59">
        <v>2.4883999999999999</v>
      </c>
      <c r="AI39" s="59">
        <v>0.1444</v>
      </c>
      <c r="AJ39" s="59">
        <f>0.7825*2</f>
        <v>1.5649999999999999</v>
      </c>
      <c r="AK39" s="59">
        <v>1.7497</v>
      </c>
      <c r="AL39" s="59">
        <v>0.47199999999999998</v>
      </c>
      <c r="AM39" s="59">
        <v>2.8899999999999999E-2</v>
      </c>
      <c r="AN39" s="59">
        <v>6.5000000000000002E-2</v>
      </c>
      <c r="AO39" s="59">
        <v>5.8099999999999999E-2</v>
      </c>
      <c r="AP39" s="82"/>
      <c r="AQ39" s="109">
        <f t="shared" si="1"/>
        <v>2.4681944444444448</v>
      </c>
      <c r="AR39" s="114">
        <f t="shared" si="2"/>
        <v>4.4929145566225843</v>
      </c>
      <c r="AS39" s="109">
        <f t="shared" si="10"/>
        <v>1.9341538461538468</v>
      </c>
      <c r="AT39" s="124">
        <f t="shared" si="3"/>
        <v>2.6943954070178662</v>
      </c>
      <c r="AU39" s="109">
        <f t="shared" si="11"/>
        <v>3.8762461538461546</v>
      </c>
      <c r="AV39" s="123">
        <f t="shared" si="5"/>
        <v>6.848747236978868</v>
      </c>
      <c r="AW39" s="109">
        <f t="shared" si="12"/>
        <v>1.3319799999999999</v>
      </c>
      <c r="AX39" s="114">
        <f t="shared" si="7"/>
        <v>1.2537600876297403</v>
      </c>
      <c r="AY39" s="98"/>
      <c r="AZ39" s="98"/>
      <c r="BA39" s="98"/>
      <c r="BB39" s="98"/>
    </row>
    <row r="40" spans="1:54" x14ac:dyDescent="0.25">
      <c r="A40" s="173"/>
      <c r="B40" s="163" t="s">
        <v>29</v>
      </c>
      <c r="C40" s="68" t="s">
        <v>53</v>
      </c>
      <c r="D40" s="65">
        <f>47.078-46.8303</f>
        <v>0.24770000000000181</v>
      </c>
      <c r="E40" s="59">
        <v>0.27010000000000001</v>
      </c>
      <c r="F40" s="59">
        <v>2.07E-2</v>
      </c>
      <c r="G40" s="59">
        <v>0.37090000000000001</v>
      </c>
      <c r="H40" s="59">
        <v>1.7334000000000001</v>
      </c>
      <c r="I40" s="59">
        <v>3.9300000000000002E-2</v>
      </c>
      <c r="J40" s="59">
        <v>7.1599999999999997E-2</v>
      </c>
      <c r="K40" s="59">
        <v>2.1985999999999999</v>
      </c>
      <c r="L40" s="59">
        <v>6.7299999999999999E-2</v>
      </c>
      <c r="M40" s="59">
        <v>0.13669999999999999</v>
      </c>
      <c r="N40" s="59">
        <v>0.31519999999999998</v>
      </c>
      <c r="O40" s="59">
        <v>0.37530000000000002</v>
      </c>
      <c r="P40" s="59">
        <f>46.9278-46.8303</f>
        <v>9.7499999999996589E-2</v>
      </c>
      <c r="Q40" s="59">
        <v>0.13519999999999999</v>
      </c>
      <c r="R40" s="59">
        <v>2.2499999999999999E-2</v>
      </c>
      <c r="S40" s="59">
        <v>0.109</v>
      </c>
      <c r="T40" s="59">
        <v>4.3E-3</v>
      </c>
      <c r="U40" s="59"/>
      <c r="V40" s="59">
        <v>5.3199999999999997E-2</v>
      </c>
      <c r="W40" s="59">
        <v>2.7400000000000001E-2</v>
      </c>
      <c r="X40" s="59"/>
      <c r="Y40" s="59">
        <v>2.6700000000000002E-2</v>
      </c>
      <c r="Z40" s="59">
        <v>2.8999999999999998E-3</v>
      </c>
      <c r="AA40" s="59">
        <v>8.8400000000000006E-2</v>
      </c>
      <c r="AB40" s="59">
        <v>0.187</v>
      </c>
      <c r="AC40" s="59">
        <v>1.0699999999999999E-2</v>
      </c>
      <c r="AD40" s="59">
        <v>4.82E-2</v>
      </c>
      <c r="AE40" s="59">
        <v>4.6699999999999998E-2</v>
      </c>
      <c r="AF40" s="59">
        <v>4.2099999999999999E-2</v>
      </c>
      <c r="AG40" s="59">
        <v>0.27160000000000001</v>
      </c>
      <c r="AH40" s="59">
        <v>7.8399999999999997E-2</v>
      </c>
      <c r="AI40" s="59">
        <v>7.1999999999999998E-3</v>
      </c>
      <c r="AJ40" s="59">
        <f>0.0869*2</f>
        <v>0.17380000000000001</v>
      </c>
      <c r="AK40" s="59">
        <v>0.1361</v>
      </c>
      <c r="AL40" s="59">
        <v>2.8299999999999999E-2</v>
      </c>
      <c r="AM40" s="59">
        <v>1E-3</v>
      </c>
      <c r="AN40" s="59">
        <v>3.6499999999999998E-2</v>
      </c>
      <c r="AO40" s="59">
        <v>1.0800000000000001E-2</v>
      </c>
      <c r="AP40" s="82"/>
      <c r="AQ40" s="109">
        <f t="shared" si="1"/>
        <v>0.20811944444444444</v>
      </c>
      <c r="AR40" s="114">
        <f t="shared" si="2"/>
        <v>0.44868794362448416</v>
      </c>
      <c r="AS40" s="109">
        <f t="shared" si="10"/>
        <v>0.12292307692307679</v>
      </c>
      <c r="AT40" s="124">
        <f t="shared" si="3"/>
        <v>9.7633141178650559E-2</v>
      </c>
      <c r="AU40" s="109">
        <f t="shared" si="11"/>
        <v>0.36816923076923069</v>
      </c>
      <c r="AV40" s="123">
        <f t="shared" si="5"/>
        <v>0.72287642833407262</v>
      </c>
      <c r="AW40" s="109">
        <f t="shared" si="12"/>
        <v>0.11080999999999999</v>
      </c>
      <c r="AX40" s="114">
        <f t="shared" si="7"/>
        <v>0.12435694547908813</v>
      </c>
      <c r="AY40" s="98"/>
      <c r="AZ40" s="98"/>
      <c r="BA40" s="98"/>
      <c r="BB40" s="98"/>
    </row>
    <row r="41" spans="1:54" x14ac:dyDescent="0.25">
      <c r="A41" s="173"/>
      <c r="B41" s="163"/>
      <c r="C41" s="68" t="s">
        <v>54</v>
      </c>
      <c r="D41" s="65">
        <f>38.9993-38.9502</f>
        <v>4.9099999999995703E-2</v>
      </c>
      <c r="E41" s="59">
        <v>3.3799999999999997E-2</v>
      </c>
      <c r="F41" s="59">
        <v>1.3899999999999999E-2</v>
      </c>
      <c r="G41" s="59">
        <v>4.5999999999999999E-2</v>
      </c>
      <c r="H41" s="59">
        <v>5.8400000000000001E-2</v>
      </c>
      <c r="I41" s="59">
        <v>1.3100000000000001E-2</v>
      </c>
      <c r="J41" s="59">
        <v>2.4E-2</v>
      </c>
      <c r="K41" s="59">
        <v>4.0300000000000002E-2</v>
      </c>
      <c r="L41" s="59">
        <v>7.4000000000000003E-3</v>
      </c>
      <c r="M41" s="59">
        <v>2.87E-2</v>
      </c>
      <c r="N41" s="59">
        <v>2.1700000000000001E-2</v>
      </c>
      <c r="O41" s="59">
        <v>4.9000000000000002E-2</v>
      </c>
      <c r="P41" s="59">
        <f>38.9997-38.9502</f>
        <v>4.949999999999477E-2</v>
      </c>
      <c r="Q41" s="59">
        <v>4.1999999999999997E-3</v>
      </c>
      <c r="R41" s="59">
        <v>9.7999999999999997E-3</v>
      </c>
      <c r="S41" s="59">
        <v>5.6399999999999999E-2</v>
      </c>
      <c r="T41" s="59">
        <v>4.8999999999999998E-3</v>
      </c>
      <c r="U41" s="59"/>
      <c r="V41" s="59">
        <v>4.2500000000000003E-2</v>
      </c>
      <c r="W41" s="59">
        <v>9.2999999999999992E-3</v>
      </c>
      <c r="X41" s="59"/>
      <c r="Y41" s="59">
        <v>2.07E-2</v>
      </c>
      <c r="Z41" s="59">
        <v>2E-3</v>
      </c>
      <c r="AA41" s="59">
        <v>1.7399999999999999E-2</v>
      </c>
      <c r="AB41" s="59">
        <v>2.75E-2</v>
      </c>
      <c r="AC41" s="59">
        <v>6.8999999999999999E-3</v>
      </c>
      <c r="AD41" s="59">
        <v>1.7000000000000001E-2</v>
      </c>
      <c r="AE41" s="59">
        <v>2.1899999999999999E-2</v>
      </c>
      <c r="AF41" s="59">
        <v>1.6400000000000001E-2</v>
      </c>
      <c r="AG41" s="59">
        <v>9.74E-2</v>
      </c>
      <c r="AH41" s="59">
        <v>3.95E-2</v>
      </c>
      <c r="AI41" s="59">
        <v>3.5000000000000001E-3</v>
      </c>
      <c r="AJ41" s="59">
        <f>0.03771*2</f>
        <v>7.5420000000000001E-2</v>
      </c>
      <c r="AK41" s="59">
        <v>3.15E-2</v>
      </c>
      <c r="AL41" s="59">
        <v>5.4000000000000003E-3</v>
      </c>
      <c r="AM41" s="59">
        <v>5.9999999999999995E-4</v>
      </c>
      <c r="AN41" s="59">
        <v>2.6800000000000001E-2</v>
      </c>
      <c r="AO41" s="59">
        <v>3.1E-2</v>
      </c>
      <c r="AP41" s="82"/>
      <c r="AQ41" s="109">
        <f t="shared" si="1"/>
        <v>2.7858888888888624E-2</v>
      </c>
      <c r="AR41" s="114">
        <f t="shared" si="2"/>
        <v>2.2130515167688474E-2</v>
      </c>
      <c r="AS41" s="109">
        <f t="shared" si="10"/>
        <v>3.5699999999999267E-2</v>
      </c>
      <c r="AT41" s="124">
        <f t="shared" si="3"/>
        <v>1.2009301950293023E-2</v>
      </c>
      <c r="AU41" s="109">
        <f t="shared" si="11"/>
        <v>1.8292307692307691E-2</v>
      </c>
      <c r="AV41" s="123">
        <f t="shared" si="5"/>
        <v>1.7675758424956931E-2</v>
      </c>
      <c r="AW41" s="109">
        <f t="shared" si="12"/>
        <v>3.0101999999999997E-2</v>
      </c>
      <c r="AX41" s="114">
        <f t="shared" si="7"/>
        <v>3.269789724805626E-2</v>
      </c>
      <c r="AY41" s="98"/>
      <c r="AZ41" s="98"/>
      <c r="BA41" s="98"/>
      <c r="BB41" s="98"/>
    </row>
    <row r="42" spans="1:54" ht="15.75" thickBot="1" x14ac:dyDescent="0.3">
      <c r="A42" s="174"/>
      <c r="B42" s="164"/>
      <c r="C42" s="69" t="s">
        <v>55</v>
      </c>
      <c r="D42" s="66">
        <f>44.1039-44.0597</f>
        <v>4.420000000000357E-2</v>
      </c>
      <c r="E42" s="63">
        <v>3.9800000000000002E-2</v>
      </c>
      <c r="F42" s="63">
        <v>2.81E-2</v>
      </c>
      <c r="G42" s="63">
        <v>3.3999999999999998E-3</v>
      </c>
      <c r="H42" s="63">
        <v>7.3300000000000004E-2</v>
      </c>
      <c r="I42" s="63">
        <v>2.3300000000000001E-2</v>
      </c>
      <c r="J42" s="63">
        <v>2.24E-2</v>
      </c>
      <c r="K42" s="63">
        <v>5.2200000000000003E-2</v>
      </c>
      <c r="L42" s="63">
        <v>7.1999999999999998E-3</v>
      </c>
      <c r="M42" s="63">
        <v>1.7999999999999999E-2</v>
      </c>
      <c r="N42" s="63">
        <v>2.3199999999999998E-2</v>
      </c>
      <c r="O42" s="63">
        <v>5.21E-2</v>
      </c>
      <c r="P42" s="63">
        <f>44.2204-44.0597</f>
        <v>0.16069999999999851</v>
      </c>
      <c r="Q42" s="63">
        <v>1.9800000000000002E-2</v>
      </c>
      <c r="R42" s="63">
        <v>1.8100000000000002E-2</v>
      </c>
      <c r="S42" s="63">
        <v>0.19489999999999999</v>
      </c>
      <c r="T42" s="63">
        <v>1.3599999999999999E-2</v>
      </c>
      <c r="U42" s="63"/>
      <c r="V42" s="63">
        <v>4.7399999999999998E-2</v>
      </c>
      <c r="W42" s="63">
        <v>2.9899999999999999E-2</v>
      </c>
      <c r="X42" s="63"/>
      <c r="Y42" s="63">
        <v>3.8199999999999998E-2</v>
      </c>
      <c r="Z42" s="63">
        <v>5.4000000000000003E-3</v>
      </c>
      <c r="AA42" s="63">
        <v>4.4999999999999998E-2</v>
      </c>
      <c r="AB42" s="63">
        <v>0.12790000000000001</v>
      </c>
      <c r="AC42" s="63">
        <v>1.8100000000000002E-2</v>
      </c>
      <c r="AD42" s="63">
        <v>3.3099999999999997E-2</v>
      </c>
      <c r="AE42" s="63">
        <v>4.1799999999999997E-2</v>
      </c>
      <c r="AF42" s="63">
        <v>5.1999999999999998E-2</v>
      </c>
      <c r="AG42" s="63">
        <v>0.15060000000000001</v>
      </c>
      <c r="AH42" s="63">
        <v>8.1699999999999995E-2</v>
      </c>
      <c r="AI42" s="63">
        <v>6.6E-3</v>
      </c>
      <c r="AJ42" s="63">
        <f>0.0584*2</f>
        <v>0.1168</v>
      </c>
      <c r="AK42" s="63">
        <v>7.6600000000000001E-2</v>
      </c>
      <c r="AL42" s="63">
        <v>1.17E-2</v>
      </c>
      <c r="AM42" s="63">
        <v>4.0000000000000001E-3</v>
      </c>
      <c r="AN42" s="63">
        <v>3.8600000000000002E-2</v>
      </c>
      <c r="AO42" s="63">
        <v>2.6499999999999999E-2</v>
      </c>
      <c r="AP42" s="83"/>
      <c r="AQ42" s="111">
        <f t="shared" si="1"/>
        <v>4.8505555555555607E-2</v>
      </c>
      <c r="AR42" s="115">
        <f t="shared" si="2"/>
        <v>4.6984854364811313E-2</v>
      </c>
      <c r="AS42" s="111">
        <f t="shared" si="10"/>
        <v>6.8907692307692461E-2</v>
      </c>
      <c r="AT42" s="125">
        <f t="shared" si="3"/>
        <v>5.8250900730352648E-2</v>
      </c>
      <c r="AU42" s="111">
        <f t="shared" si="11"/>
        <v>2.8623076923076925E-2</v>
      </c>
      <c r="AV42" s="127">
        <f t="shared" si="5"/>
        <v>2.0379407656020244E-2</v>
      </c>
      <c r="AW42" s="111">
        <f t="shared" si="12"/>
        <v>4.7830000000000004E-2</v>
      </c>
      <c r="AX42" s="115">
        <f t="shared" si="7"/>
        <v>4.8314342246031525E-2</v>
      </c>
      <c r="AY42" s="98"/>
      <c r="AZ42" s="98"/>
      <c r="BA42" s="98"/>
      <c r="BB42" s="98"/>
    </row>
    <row r="43" spans="1:54" x14ac:dyDescent="0.25">
      <c r="E43" s="98">
        <f t="shared" ref="E43:E49" si="13">AVERAGE(E3,E11,E19,E27,E35)</f>
        <v>3.1712999999999996</v>
      </c>
      <c r="F43" s="96">
        <f t="shared" ref="F43:F49" si="14">STDEV(E3,E11,E19,E27,E35)</f>
        <v>3.2214037894992305</v>
      </c>
      <c r="T43" s="98">
        <f t="shared" ref="T43:T49" si="15">AVERAGE(T3,T11,T19,T27,T35)</f>
        <v>4.0750200000000003</v>
      </c>
      <c r="U43" s="96">
        <f t="shared" ref="U43:U49" si="16">STDEV(T3,T11,T19,T27,T35)</f>
        <v>3.0636870608794227</v>
      </c>
      <c r="W43" s="98">
        <f t="shared" ref="W43:W49" si="17">AVERAGE(W3,W11,W19,W27,W35)</f>
        <v>9.2823199999999986</v>
      </c>
      <c r="X43" s="96">
        <f t="shared" ref="X43:X49" si="18">STDEV(W3,W11,W19,W27,W35)</f>
        <v>6.1286793876821468</v>
      </c>
      <c r="Z43" s="98">
        <f t="shared" ref="Z43:Z49" si="19">AVERAGE(Z3,Z11,Z19,Z27,Z35)</f>
        <v>3.6760999999999995</v>
      </c>
      <c r="AA43" s="96">
        <f t="shared" ref="AA43:AA49" si="20">STDEV(Z3,Z11,Z19,Z27,Z35)</f>
        <v>2.9569046822648857</v>
      </c>
    </row>
    <row r="44" spans="1:54" x14ac:dyDescent="0.25">
      <c r="D44" s="97"/>
      <c r="E44" s="98">
        <f t="shared" si="13"/>
        <v>22.338240000000003</v>
      </c>
      <c r="F44" s="96">
        <f t="shared" si="14"/>
        <v>11.667357391800426</v>
      </c>
      <c r="G44" s="97"/>
      <c r="H44" s="97"/>
      <c r="T44" s="98">
        <f t="shared" si="15"/>
        <v>48.239760000000004</v>
      </c>
      <c r="U44" s="96">
        <f t="shared" si="16"/>
        <v>10.409703052585131</v>
      </c>
      <c r="W44" s="98">
        <f t="shared" si="17"/>
        <v>49.592439999999996</v>
      </c>
      <c r="X44" s="96">
        <f t="shared" si="18"/>
        <v>13.108321786292862</v>
      </c>
      <c r="Z44" s="98">
        <f t="shared" si="19"/>
        <v>38.649459999999998</v>
      </c>
      <c r="AA44" s="96">
        <f t="shared" si="20"/>
        <v>18.772858159933989</v>
      </c>
    </row>
    <row r="45" spans="1:54" x14ac:dyDescent="0.25">
      <c r="D45" s="97"/>
      <c r="E45" s="98">
        <f t="shared" si="13"/>
        <v>57.56024</v>
      </c>
      <c r="F45" s="96">
        <f t="shared" si="14"/>
        <v>15.211654873254265</v>
      </c>
      <c r="G45" s="97"/>
      <c r="H45" s="97"/>
      <c r="T45" s="98">
        <f t="shared" si="15"/>
        <v>46.070980000000006</v>
      </c>
      <c r="U45" s="96">
        <f t="shared" si="16"/>
        <v>12.546404039086248</v>
      </c>
      <c r="W45" s="98">
        <f t="shared" si="17"/>
        <v>36.7196</v>
      </c>
      <c r="X45" s="96">
        <f t="shared" si="18"/>
        <v>11.121385403581717</v>
      </c>
      <c r="Z45" s="98">
        <f t="shared" si="19"/>
        <v>47.12088</v>
      </c>
      <c r="AA45" s="96">
        <f t="shared" si="20"/>
        <v>15.4533401427329</v>
      </c>
    </row>
    <row r="46" spans="1:54" x14ac:dyDescent="0.25">
      <c r="D46" s="97"/>
      <c r="E46" s="98">
        <f t="shared" si="13"/>
        <v>11.214400000000001</v>
      </c>
      <c r="F46" s="96">
        <f t="shared" si="14"/>
        <v>4.6573070432386103</v>
      </c>
      <c r="G46" s="97"/>
      <c r="H46" s="97"/>
      <c r="T46" s="98">
        <f t="shared" si="15"/>
        <v>1.53826</v>
      </c>
      <c r="U46" s="96">
        <f t="shared" si="16"/>
        <v>0.66089152135581219</v>
      </c>
      <c r="W46" s="98">
        <f t="shared" si="17"/>
        <v>3.1439199999999996</v>
      </c>
      <c r="X46" s="96">
        <f t="shared" si="18"/>
        <v>1.8800869479893747</v>
      </c>
      <c r="Z46" s="98">
        <f t="shared" si="19"/>
        <v>7.7636000000000012</v>
      </c>
      <c r="AA46" s="96">
        <f t="shared" si="20"/>
        <v>6.2358339887299747</v>
      </c>
    </row>
    <row r="47" spans="1:54" x14ac:dyDescent="0.25">
      <c r="D47" s="97"/>
      <c r="E47" s="98">
        <f t="shared" si="13"/>
        <v>4.9471800000000004</v>
      </c>
      <c r="F47" s="96">
        <f t="shared" si="14"/>
        <v>3.352190599742205</v>
      </c>
      <c r="G47" s="97"/>
      <c r="H47" s="97"/>
      <c r="T47" s="98">
        <f t="shared" si="15"/>
        <v>0.12964000000000001</v>
      </c>
      <c r="U47" s="96">
        <f t="shared" si="16"/>
        <v>8.7564793153412993E-2</v>
      </c>
      <c r="W47" s="98">
        <f t="shared" si="17"/>
        <v>0.75722</v>
      </c>
      <c r="X47" s="96">
        <f t="shared" si="18"/>
        <v>0.61873066596056181</v>
      </c>
      <c r="Z47" s="98">
        <f t="shared" si="19"/>
        <v>2.6787000000000001</v>
      </c>
      <c r="AA47" s="96">
        <f t="shared" si="20"/>
        <v>2.9969649547500552</v>
      </c>
    </row>
    <row r="48" spans="1:54" x14ac:dyDescent="0.25">
      <c r="D48" s="97"/>
      <c r="E48" s="98">
        <f t="shared" si="13"/>
        <v>0.65985999999999989</v>
      </c>
      <c r="F48" s="96">
        <f t="shared" si="14"/>
        <v>0.50117197946413561</v>
      </c>
      <c r="G48" s="97"/>
      <c r="H48" s="97"/>
      <c r="T48" s="98">
        <f t="shared" si="15"/>
        <v>8.8999999999999999E-3</v>
      </c>
      <c r="U48" s="96">
        <f t="shared" si="16"/>
        <v>4.8435524153249377E-3</v>
      </c>
      <c r="W48" s="98">
        <f t="shared" si="17"/>
        <v>0.11982</v>
      </c>
      <c r="X48" s="96">
        <f t="shared" si="18"/>
        <v>0.15023488942319627</v>
      </c>
      <c r="Z48" s="98">
        <f t="shared" si="19"/>
        <v>7.826000000000001E-2</v>
      </c>
      <c r="AA48" s="96">
        <f t="shared" si="20"/>
        <v>8.5416292356903414E-2</v>
      </c>
    </row>
    <row r="49" spans="4:27" x14ac:dyDescent="0.25">
      <c r="D49" s="97"/>
      <c r="E49" s="98">
        <f t="shared" si="13"/>
        <v>3.696E-2</v>
      </c>
      <c r="F49" s="96">
        <f t="shared" si="14"/>
        <v>2.5210077350139172E-2</v>
      </c>
      <c r="G49" s="97"/>
      <c r="H49" s="97"/>
      <c r="T49" s="98">
        <f t="shared" si="15"/>
        <v>9.4400000000000005E-3</v>
      </c>
      <c r="U49" s="96">
        <f t="shared" si="16"/>
        <v>6.7076821630127938E-3</v>
      </c>
      <c r="W49" s="98">
        <f t="shared" si="17"/>
        <v>6.3919999999999991E-2</v>
      </c>
      <c r="X49" s="96">
        <f t="shared" si="18"/>
        <v>8.6822214899183514E-2</v>
      </c>
      <c r="Z49" s="98">
        <f t="shared" si="19"/>
        <v>1.234E-2</v>
      </c>
      <c r="AA49" s="96">
        <f t="shared" si="20"/>
        <v>7.984860675052512E-3</v>
      </c>
    </row>
    <row r="50" spans="4:27" x14ac:dyDescent="0.25">
      <c r="D50" s="97"/>
      <c r="E50" s="97"/>
      <c r="F50" s="97"/>
      <c r="G50" s="97"/>
      <c r="H50" s="97"/>
    </row>
    <row r="51" spans="4:27" x14ac:dyDescent="0.25">
      <c r="D51" s="97"/>
      <c r="E51" s="97"/>
      <c r="F51" s="97"/>
      <c r="G51" s="97"/>
      <c r="H51" s="97"/>
    </row>
  </sheetData>
  <mergeCells count="38">
    <mergeCell ref="BB6:BB7"/>
    <mergeCell ref="BB8:BB10"/>
    <mergeCell ref="AZ6:AZ7"/>
    <mergeCell ref="AZ8:AZ10"/>
    <mergeCell ref="AY2:AZ2"/>
    <mergeCell ref="BA2:BB2"/>
    <mergeCell ref="B38:B39"/>
    <mergeCell ref="B40:B42"/>
    <mergeCell ref="B14:B15"/>
    <mergeCell ref="B16:B18"/>
    <mergeCell ref="B22:B23"/>
    <mergeCell ref="B24:B26"/>
    <mergeCell ref="B30:B31"/>
    <mergeCell ref="B32:B34"/>
    <mergeCell ref="A3:A10"/>
    <mergeCell ref="A11:A18"/>
    <mergeCell ref="A19:A26"/>
    <mergeCell ref="A27:A34"/>
    <mergeCell ref="A35:A42"/>
    <mergeCell ref="A1:A2"/>
    <mergeCell ref="C1:C2"/>
    <mergeCell ref="V1:X1"/>
    <mergeCell ref="Y1:AA1"/>
    <mergeCell ref="AB1:AD1"/>
    <mergeCell ref="D1:F1"/>
    <mergeCell ref="G1:I1"/>
    <mergeCell ref="J1:L1"/>
    <mergeCell ref="M1:O1"/>
    <mergeCell ref="P1:R1"/>
    <mergeCell ref="S1:U1"/>
    <mergeCell ref="AQ1:AR1"/>
    <mergeCell ref="AN1:AP1"/>
    <mergeCell ref="B6:B7"/>
    <mergeCell ref="B8:B10"/>
    <mergeCell ref="B1:B2"/>
    <mergeCell ref="AE1:AG1"/>
    <mergeCell ref="AH1:AJ1"/>
    <mergeCell ref="AK1:AM1"/>
  </mergeCells>
  <conditionalFormatting sqref="D3:AP10">
    <cfRule type="colorScale" priority="1">
      <colorScale>
        <cfvo type="min"/>
        <cfvo type="max"/>
        <color theme="9" tint="0.79998168889431442"/>
        <color theme="9" tint="-0.499984740745262"/>
      </colorScale>
    </cfRule>
    <cfRule type="colorScale" priority="4">
      <colorScale>
        <cfvo type="min"/>
        <cfvo type="max"/>
        <color rgb="FFFFEF9C"/>
        <color rgb="FF63BE7B"/>
      </colorScale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1:AP18">
    <cfRule type="colorScale" priority="5">
      <colorScale>
        <cfvo type="min"/>
        <cfvo type="max"/>
        <color rgb="FFFFEF9C"/>
        <color rgb="FF63BE7B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:AP26">
    <cfRule type="colorScale" priority="6">
      <colorScale>
        <cfvo type="min"/>
        <cfvo type="max"/>
        <color rgb="FFFFEF9C"/>
        <color rgb="FF63BE7B"/>
      </colorScale>
    </cfRule>
  </conditionalFormatting>
  <conditionalFormatting sqref="D27:AP34">
    <cfRule type="colorScale" priority="3">
      <colorScale>
        <cfvo type="min"/>
        <cfvo type="max"/>
        <color rgb="FFFFEF9C"/>
        <color rgb="FF63BE7B"/>
      </colorScale>
    </cfRule>
  </conditionalFormatting>
  <conditionalFormatting sqref="D35:AP42">
    <cfRule type="colorScale" priority="2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28"/>
  <sheetViews>
    <sheetView workbookViewId="0">
      <selection activeCell="E3" sqref="E3:AD5"/>
    </sheetView>
  </sheetViews>
  <sheetFormatPr baseColWidth="10" defaultRowHeight="15" x14ac:dyDescent="0.25"/>
  <cols>
    <col min="2" max="2" width="22.5703125" bestFit="1" customWidth="1"/>
    <col min="3" max="3" width="6.42578125" bestFit="1" customWidth="1"/>
    <col min="4" max="4" width="15.28515625" bestFit="1" customWidth="1"/>
    <col min="5" max="5" width="27.28515625" bestFit="1" customWidth="1"/>
    <col min="6" max="6" width="5.7109375" bestFit="1" customWidth="1"/>
    <col min="7" max="7" width="6" bestFit="1" customWidth="1"/>
    <col min="8" max="8" width="5.7109375" bestFit="1" customWidth="1"/>
    <col min="9" max="9" width="6" bestFit="1" customWidth="1"/>
    <col min="10" max="10" width="5.7109375" bestFit="1" customWidth="1"/>
    <col min="11" max="11" width="6" bestFit="1" customWidth="1"/>
    <col min="12" max="12" width="5.7109375" bestFit="1" customWidth="1"/>
    <col min="13" max="13" width="6" bestFit="1" customWidth="1"/>
    <col min="14" max="14" width="5" bestFit="1" customWidth="1"/>
    <col min="15" max="17" width="5.42578125" bestFit="1" customWidth="1"/>
    <col min="18" max="18" width="5" bestFit="1" customWidth="1"/>
    <col min="19" max="23" width="5.42578125" bestFit="1" customWidth="1"/>
    <col min="24" max="30" width="6.42578125" bestFit="1" customWidth="1"/>
  </cols>
  <sheetData>
    <row r="2" spans="2:30" ht="15.75" thickBot="1" x14ac:dyDescent="0.3"/>
    <row r="3" spans="2:30" ht="15.75" thickBot="1" x14ac:dyDescent="0.3">
      <c r="B3" s="134" t="s">
        <v>61</v>
      </c>
      <c r="C3" s="135" t="s">
        <v>62</v>
      </c>
      <c r="D3" s="140" t="s">
        <v>63</v>
      </c>
      <c r="E3" s="141" t="s">
        <v>63</v>
      </c>
      <c r="F3" s="185" t="s">
        <v>64</v>
      </c>
      <c r="G3" s="186"/>
      <c r="H3" s="186"/>
      <c r="I3" s="186"/>
      <c r="J3" s="187"/>
      <c r="K3" s="185" t="s">
        <v>22</v>
      </c>
      <c r="L3" s="186"/>
      <c r="M3" s="186"/>
      <c r="N3" s="187"/>
      <c r="O3" s="185" t="s">
        <v>27</v>
      </c>
      <c r="P3" s="186"/>
      <c r="Q3" s="186"/>
      <c r="R3" s="187"/>
      <c r="S3" s="185" t="s">
        <v>23</v>
      </c>
      <c r="T3" s="186"/>
      <c r="U3" s="186"/>
      <c r="V3" s="187"/>
      <c r="W3" s="185" t="s">
        <v>28</v>
      </c>
      <c r="X3" s="186"/>
      <c r="Y3" s="186"/>
      <c r="Z3" s="187"/>
      <c r="AA3" s="185" t="s">
        <v>29</v>
      </c>
      <c r="AB3" s="186"/>
      <c r="AC3" s="186"/>
      <c r="AD3" s="187"/>
    </row>
    <row r="4" spans="2:30" x14ac:dyDescent="0.25">
      <c r="B4" s="136">
        <v>4</v>
      </c>
      <c r="C4" s="137">
        <v>-2</v>
      </c>
      <c r="D4" s="188" t="s">
        <v>64</v>
      </c>
      <c r="E4" s="142" t="s">
        <v>61</v>
      </c>
      <c r="F4" s="144">
        <v>4</v>
      </c>
      <c r="G4" s="145">
        <v>3.36</v>
      </c>
      <c r="H4" s="145">
        <v>2.83</v>
      </c>
      <c r="I4" s="145">
        <v>2.38</v>
      </c>
      <c r="J4" s="146">
        <v>2</v>
      </c>
      <c r="K4" s="144">
        <v>1.63</v>
      </c>
      <c r="L4" s="145">
        <v>1.41</v>
      </c>
      <c r="M4" s="145">
        <v>1.19</v>
      </c>
      <c r="N4" s="146">
        <v>1</v>
      </c>
      <c r="O4" s="144">
        <v>0.84</v>
      </c>
      <c r="P4" s="145">
        <v>0.71</v>
      </c>
      <c r="Q4" s="145">
        <v>0.59</v>
      </c>
      <c r="R4" s="146">
        <v>0.5</v>
      </c>
      <c r="S4" s="144">
        <v>0.42</v>
      </c>
      <c r="T4" s="145">
        <v>0.35</v>
      </c>
      <c r="U4" s="145">
        <v>0.3</v>
      </c>
      <c r="V4" s="146">
        <v>0.25</v>
      </c>
      <c r="W4" s="144">
        <v>0.21</v>
      </c>
      <c r="X4" s="145">
        <v>0.17699999999999999</v>
      </c>
      <c r="Y4" s="145">
        <v>0.14899999999999999</v>
      </c>
      <c r="Z4" s="146">
        <v>0.125</v>
      </c>
      <c r="AA4" s="144">
        <v>0.105</v>
      </c>
      <c r="AB4" s="145">
        <v>8.7999999999999995E-2</v>
      </c>
      <c r="AC4" s="145">
        <v>7.3999999999999996E-2</v>
      </c>
      <c r="AD4" s="146">
        <v>6.2E-2</v>
      </c>
    </row>
    <row r="5" spans="2:30" ht="15.75" thickBot="1" x14ac:dyDescent="0.3">
      <c r="B5" s="136">
        <v>3.36</v>
      </c>
      <c r="C5" s="137">
        <v>-1.75</v>
      </c>
      <c r="D5" s="189"/>
      <c r="E5" s="143" t="s">
        <v>62</v>
      </c>
      <c r="F5" s="147">
        <v>-2</v>
      </c>
      <c r="G5" s="148">
        <v>-1.75</v>
      </c>
      <c r="H5" s="148">
        <v>-1.5</v>
      </c>
      <c r="I5" s="148">
        <v>-1.25</v>
      </c>
      <c r="J5" s="149">
        <v>-1</v>
      </c>
      <c r="K5" s="147">
        <v>-0.75</v>
      </c>
      <c r="L5" s="148">
        <v>-0.5</v>
      </c>
      <c r="M5" s="148">
        <v>-0.25</v>
      </c>
      <c r="N5" s="149">
        <v>0</v>
      </c>
      <c r="O5" s="147">
        <v>0.25</v>
      </c>
      <c r="P5" s="148">
        <v>0.5</v>
      </c>
      <c r="Q5" s="148">
        <v>0.75</v>
      </c>
      <c r="R5" s="149">
        <v>1</v>
      </c>
      <c r="S5" s="147">
        <v>1.25</v>
      </c>
      <c r="T5" s="148">
        <v>1.5</v>
      </c>
      <c r="U5" s="148">
        <v>1.75</v>
      </c>
      <c r="V5" s="149">
        <v>2</v>
      </c>
      <c r="W5" s="147">
        <v>2.25</v>
      </c>
      <c r="X5" s="148">
        <v>2.5</v>
      </c>
      <c r="Y5" s="148">
        <v>2.75</v>
      </c>
      <c r="Z5" s="149">
        <v>3</v>
      </c>
      <c r="AA5" s="147">
        <v>3.25</v>
      </c>
      <c r="AB5" s="148">
        <v>3.5</v>
      </c>
      <c r="AC5" s="148">
        <v>3.75</v>
      </c>
      <c r="AD5" s="149">
        <v>4</v>
      </c>
    </row>
    <row r="6" spans="2:30" x14ac:dyDescent="0.25">
      <c r="B6" s="136">
        <v>2.83</v>
      </c>
      <c r="C6" s="137">
        <v>-1.5</v>
      </c>
      <c r="D6" s="183"/>
    </row>
    <row r="7" spans="2:30" x14ac:dyDescent="0.25">
      <c r="B7" s="136">
        <v>2.38</v>
      </c>
      <c r="C7" s="137">
        <v>-1.25</v>
      </c>
      <c r="D7" s="183"/>
    </row>
    <row r="8" spans="2:30" ht="15.75" thickBot="1" x14ac:dyDescent="0.3">
      <c r="B8" s="138">
        <v>2</v>
      </c>
      <c r="C8" s="139">
        <v>-1</v>
      </c>
      <c r="D8" s="184"/>
    </row>
    <row r="9" spans="2:30" x14ac:dyDescent="0.25">
      <c r="B9" s="136">
        <v>1.63</v>
      </c>
      <c r="C9" s="137">
        <v>-0.75</v>
      </c>
      <c r="D9" s="182" t="s">
        <v>22</v>
      </c>
    </row>
    <row r="10" spans="2:30" x14ac:dyDescent="0.25">
      <c r="B10" s="136">
        <v>1.41</v>
      </c>
      <c r="C10" s="137">
        <v>-0.5</v>
      </c>
      <c r="D10" s="183"/>
    </row>
    <row r="11" spans="2:30" x14ac:dyDescent="0.25">
      <c r="B11" s="136">
        <v>1.19</v>
      </c>
      <c r="C11" s="137">
        <v>-0.25</v>
      </c>
      <c r="D11" s="183"/>
    </row>
    <row r="12" spans="2:30" ht="15.75" thickBot="1" x14ac:dyDescent="0.3">
      <c r="B12" s="138">
        <v>1</v>
      </c>
      <c r="C12" s="139">
        <v>0</v>
      </c>
      <c r="D12" s="184"/>
    </row>
    <row r="13" spans="2:30" x14ac:dyDescent="0.25">
      <c r="B13" s="136">
        <v>0.84</v>
      </c>
      <c r="C13" s="137">
        <v>0.25</v>
      </c>
      <c r="D13" s="182" t="s">
        <v>27</v>
      </c>
    </row>
    <row r="14" spans="2:30" x14ac:dyDescent="0.25">
      <c r="B14" s="136">
        <v>0.71</v>
      </c>
      <c r="C14" s="137">
        <v>0.5</v>
      </c>
      <c r="D14" s="183"/>
    </row>
    <row r="15" spans="2:30" x14ac:dyDescent="0.25">
      <c r="B15" s="136">
        <v>0.59</v>
      </c>
      <c r="C15" s="137">
        <v>0.75</v>
      </c>
      <c r="D15" s="183"/>
    </row>
    <row r="16" spans="2:30" ht="15.75" thickBot="1" x14ac:dyDescent="0.3">
      <c r="B16" s="138">
        <v>0.5</v>
      </c>
      <c r="C16" s="139">
        <v>1</v>
      </c>
      <c r="D16" s="184"/>
    </row>
    <row r="17" spans="2:4" x14ac:dyDescent="0.25">
      <c r="B17" s="136">
        <v>0.42</v>
      </c>
      <c r="C17" s="137">
        <v>1.25</v>
      </c>
      <c r="D17" s="182" t="s">
        <v>23</v>
      </c>
    </row>
    <row r="18" spans="2:4" x14ac:dyDescent="0.25">
      <c r="B18" s="136">
        <v>0.35</v>
      </c>
      <c r="C18" s="137">
        <v>1.5</v>
      </c>
      <c r="D18" s="183"/>
    </row>
    <row r="19" spans="2:4" x14ac:dyDescent="0.25">
      <c r="B19" s="136">
        <v>0.3</v>
      </c>
      <c r="C19" s="137">
        <v>1.75</v>
      </c>
      <c r="D19" s="183"/>
    </row>
    <row r="20" spans="2:4" ht="15.75" thickBot="1" x14ac:dyDescent="0.3">
      <c r="B20" s="138">
        <v>0.25</v>
      </c>
      <c r="C20" s="139">
        <v>2</v>
      </c>
      <c r="D20" s="184"/>
    </row>
    <row r="21" spans="2:4" x14ac:dyDescent="0.25">
      <c r="B21" s="136">
        <v>0.21</v>
      </c>
      <c r="C21" s="137">
        <v>2.25</v>
      </c>
      <c r="D21" s="182" t="s">
        <v>28</v>
      </c>
    </row>
    <row r="22" spans="2:4" x14ac:dyDescent="0.25">
      <c r="B22" s="136">
        <v>0.17699999999999999</v>
      </c>
      <c r="C22" s="137">
        <v>2.5</v>
      </c>
      <c r="D22" s="183"/>
    </row>
    <row r="23" spans="2:4" x14ac:dyDescent="0.25">
      <c r="B23" s="136">
        <v>0.14899999999999999</v>
      </c>
      <c r="C23" s="137">
        <v>2.75</v>
      </c>
      <c r="D23" s="183"/>
    </row>
    <row r="24" spans="2:4" ht="15.75" thickBot="1" x14ac:dyDescent="0.3">
      <c r="B24" s="138">
        <v>0.125</v>
      </c>
      <c r="C24" s="139">
        <v>3</v>
      </c>
      <c r="D24" s="184"/>
    </row>
    <row r="25" spans="2:4" x14ac:dyDescent="0.25">
      <c r="B25" s="136">
        <v>0.105</v>
      </c>
      <c r="C25" s="137">
        <v>3.25</v>
      </c>
      <c r="D25" s="182" t="s">
        <v>29</v>
      </c>
    </row>
    <row r="26" spans="2:4" x14ac:dyDescent="0.25">
      <c r="B26" s="136">
        <v>8.7999999999999995E-2</v>
      </c>
      <c r="C26" s="137">
        <v>3.5</v>
      </c>
      <c r="D26" s="183"/>
    </row>
    <row r="27" spans="2:4" x14ac:dyDescent="0.25">
      <c r="B27" s="136">
        <v>7.3999999999999996E-2</v>
      </c>
      <c r="C27" s="137">
        <v>3.75</v>
      </c>
      <c r="D27" s="183"/>
    </row>
    <row r="28" spans="2:4" ht="15.75" thickBot="1" x14ac:dyDescent="0.3">
      <c r="B28" s="138">
        <v>6.2E-2</v>
      </c>
      <c r="C28" s="139">
        <v>4</v>
      </c>
      <c r="D28" s="184"/>
    </row>
  </sheetData>
  <mergeCells count="12">
    <mergeCell ref="D21:D24"/>
    <mergeCell ref="D25:D28"/>
    <mergeCell ref="AA3:AD3"/>
    <mergeCell ref="D4:D8"/>
    <mergeCell ref="D9:D12"/>
    <mergeCell ref="D13:D16"/>
    <mergeCell ref="D17:D20"/>
    <mergeCell ref="F3:J3"/>
    <mergeCell ref="K3:N3"/>
    <mergeCell ref="O3:R3"/>
    <mergeCell ref="S3:V3"/>
    <mergeCell ref="W3:Z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M53"/>
  <sheetViews>
    <sheetView topLeftCell="A7" workbookViewId="0">
      <selection activeCell="H14" sqref="H14"/>
    </sheetView>
  </sheetViews>
  <sheetFormatPr baseColWidth="10" defaultRowHeight="15" x14ac:dyDescent="0.25"/>
  <sheetData>
    <row r="11" spans="2:13" ht="15.75" thickBot="1" x14ac:dyDescent="0.3"/>
    <row r="12" spans="2:13" ht="15" customHeight="1" thickBot="1" x14ac:dyDescent="0.3">
      <c r="F12" s="167" t="s">
        <v>45</v>
      </c>
    </row>
    <row r="13" spans="2:13" ht="60.75" thickBot="1" x14ac:dyDescent="0.3">
      <c r="B13" s="73">
        <v>0.68420000000000003</v>
      </c>
      <c r="C13" s="73">
        <v>0.47260000000000002</v>
      </c>
      <c r="F13" s="168"/>
      <c r="G13" s="74" t="s">
        <v>24</v>
      </c>
      <c r="H13" t="s">
        <v>46</v>
      </c>
      <c r="K13" s="74" t="s">
        <v>24</v>
      </c>
      <c r="L13" t="s">
        <v>46</v>
      </c>
    </row>
    <row r="14" spans="2:13" ht="30" x14ac:dyDescent="0.25">
      <c r="B14" s="73">
        <v>0.31569999999999998</v>
      </c>
      <c r="C14">
        <v>52.63</v>
      </c>
      <c r="F14" s="77">
        <v>43643</v>
      </c>
      <c r="G14" s="61" t="s">
        <v>22</v>
      </c>
      <c r="H14">
        <v>5.4730111111111119</v>
      </c>
      <c r="I14">
        <f>+H14</f>
        <v>5.4730111111111119</v>
      </c>
      <c r="K14" s="61" t="s">
        <v>22</v>
      </c>
      <c r="L14" s="76">
        <f>I14</f>
        <v>5.4730111111111119</v>
      </c>
      <c r="M14" s="73">
        <v>5.3400000000000003E-2</v>
      </c>
    </row>
    <row r="15" spans="2:13" ht="30" x14ac:dyDescent="0.25">
      <c r="B15" s="73">
        <f>B13+B14</f>
        <v>0.99990000000000001</v>
      </c>
      <c r="F15" s="78"/>
      <c r="G15" s="71" t="s">
        <v>27</v>
      </c>
      <c r="H15">
        <v>39.960111111111104</v>
      </c>
      <c r="I15">
        <f>+H15</f>
        <v>39.960111111111104</v>
      </c>
      <c r="K15" s="71" t="s">
        <v>27</v>
      </c>
      <c r="L15" s="76">
        <f>I15</f>
        <v>39.960111111111104</v>
      </c>
      <c r="M15" s="73">
        <v>0.39529999999999998</v>
      </c>
    </row>
    <row r="16" spans="2:13" ht="30" x14ac:dyDescent="0.25">
      <c r="F16" s="78"/>
      <c r="G16" s="71" t="s">
        <v>23</v>
      </c>
      <c r="H16">
        <v>48.184924999999993</v>
      </c>
      <c r="I16">
        <f>+H16</f>
        <v>48.184924999999993</v>
      </c>
      <c r="K16" s="71" t="s">
        <v>23</v>
      </c>
      <c r="L16" s="76">
        <f>I16</f>
        <v>48.184924999999993</v>
      </c>
      <c r="M16" s="73">
        <v>0.4854</v>
      </c>
    </row>
    <row r="17" spans="6:13" x14ac:dyDescent="0.25">
      <c r="F17" s="78"/>
      <c r="G17" s="75" t="s">
        <v>28</v>
      </c>
      <c r="H17">
        <v>4.8624888888888913</v>
      </c>
      <c r="I17">
        <f>AVERAGE(H17:H18)</f>
        <v>3.0930194444444457</v>
      </c>
      <c r="K17" s="75" t="s">
        <v>28</v>
      </c>
      <c r="L17" s="76">
        <f>I17</f>
        <v>3.0930194444444457</v>
      </c>
      <c r="M17" s="73">
        <v>3.1899999999999998E-2</v>
      </c>
    </row>
    <row r="18" spans="6:13" ht="30" x14ac:dyDescent="0.25">
      <c r="F18" s="78"/>
      <c r="G18" s="75" t="s">
        <v>28</v>
      </c>
      <c r="H18">
        <v>1.32355</v>
      </c>
      <c r="K18" s="75" t="s">
        <v>29</v>
      </c>
      <c r="L18" s="76">
        <f>I19</f>
        <v>5.515092592592593E-2</v>
      </c>
      <c r="M18" s="73">
        <v>5.9999999999999995E-4</v>
      </c>
    </row>
    <row r="19" spans="6:13" ht="15" customHeight="1" x14ac:dyDescent="0.25">
      <c r="F19" s="78"/>
      <c r="G19" s="75" t="s">
        <v>29</v>
      </c>
      <c r="H19">
        <v>8.9219444444444448E-2</v>
      </c>
      <c r="I19">
        <f>AVERAGE(H19:H21)</f>
        <v>5.515092592592593E-2</v>
      </c>
    </row>
    <row r="20" spans="6:13" ht="30.75" thickBot="1" x14ac:dyDescent="0.3">
      <c r="F20" s="78"/>
      <c r="G20" s="75" t="s">
        <v>29</v>
      </c>
      <c r="H20">
        <v>2.5391666666666667E-2</v>
      </c>
    </row>
    <row r="21" spans="6:13" ht="60.75" thickBot="1" x14ac:dyDescent="0.3">
      <c r="F21" s="79"/>
      <c r="G21" s="75" t="s">
        <v>29</v>
      </c>
      <c r="H21">
        <v>5.084166666666666E-2</v>
      </c>
      <c r="K21" s="74" t="s">
        <v>24</v>
      </c>
      <c r="L21" t="s">
        <v>46</v>
      </c>
    </row>
    <row r="22" spans="6:13" ht="30" x14ac:dyDescent="0.25">
      <c r="F22" s="172">
        <v>43651</v>
      </c>
      <c r="G22" s="61" t="s">
        <v>22</v>
      </c>
      <c r="H22">
        <v>7.7400138888888881</v>
      </c>
      <c r="I22">
        <f>+H22</f>
        <v>7.7400138888888881</v>
      </c>
      <c r="K22" s="61" t="s">
        <v>22</v>
      </c>
      <c r="L22" s="76">
        <f>I22</f>
        <v>7.7400138888888881</v>
      </c>
    </row>
    <row r="23" spans="6:13" ht="30" x14ac:dyDescent="0.25">
      <c r="F23" s="173"/>
      <c r="G23" s="71" t="s">
        <v>27</v>
      </c>
      <c r="H23">
        <v>42.984030555555542</v>
      </c>
      <c r="I23">
        <f>+H23</f>
        <v>42.984030555555542</v>
      </c>
      <c r="K23" s="71" t="s">
        <v>27</v>
      </c>
      <c r="L23" s="76">
        <f>I23</f>
        <v>42.984030555555542</v>
      </c>
    </row>
    <row r="24" spans="6:13" ht="30" x14ac:dyDescent="0.25">
      <c r="F24" s="173"/>
      <c r="G24" s="71" t="s">
        <v>23</v>
      </c>
      <c r="H24">
        <v>43.595094444444442</v>
      </c>
      <c r="I24">
        <f>+H24</f>
        <v>43.595094444444442</v>
      </c>
      <c r="K24" s="71" t="s">
        <v>23</v>
      </c>
      <c r="L24" s="76">
        <f>I24</f>
        <v>43.595094444444442</v>
      </c>
    </row>
    <row r="25" spans="6:13" x14ac:dyDescent="0.25">
      <c r="F25" s="173"/>
      <c r="G25" s="163" t="s">
        <v>28</v>
      </c>
      <c r="H25">
        <v>4.1411944444444444</v>
      </c>
      <c r="I25">
        <f>AVERAGE(H25:H26)</f>
        <v>2.6748069444444447</v>
      </c>
      <c r="K25" s="75" t="s">
        <v>28</v>
      </c>
      <c r="L25" s="76">
        <f>I25</f>
        <v>2.6748069444444447</v>
      </c>
    </row>
    <row r="26" spans="6:13" ht="30" x14ac:dyDescent="0.25">
      <c r="F26" s="173"/>
      <c r="G26" s="163"/>
      <c r="H26">
        <v>1.2084194444444445</v>
      </c>
      <c r="K26" s="75" t="s">
        <v>29</v>
      </c>
      <c r="L26" s="76">
        <f>I27</f>
        <v>9.7128703703703703E-2</v>
      </c>
    </row>
    <row r="27" spans="6:13" x14ac:dyDescent="0.25">
      <c r="F27" s="173"/>
      <c r="G27" s="163" t="s">
        <v>29</v>
      </c>
      <c r="H27">
        <v>0.12854444444444446</v>
      </c>
      <c r="I27">
        <f>AVERAGE(H27:H29)</f>
        <v>9.7128703703703703E-2</v>
      </c>
    </row>
    <row r="28" spans="6:13" ht="15.75" thickBot="1" x14ac:dyDescent="0.3">
      <c r="F28" s="173"/>
      <c r="G28" s="163"/>
      <c r="H28">
        <v>7.6636111111111085E-2</v>
      </c>
    </row>
    <row r="29" spans="6:13" ht="60.75" thickBot="1" x14ac:dyDescent="0.3">
      <c r="F29" s="174"/>
      <c r="G29" s="164"/>
      <c r="H29">
        <v>8.6205555555555563E-2</v>
      </c>
      <c r="K29" s="74" t="s">
        <v>24</v>
      </c>
      <c r="L29" t="s">
        <v>46</v>
      </c>
    </row>
    <row r="30" spans="6:13" ht="30" x14ac:dyDescent="0.25">
      <c r="F30" s="172">
        <v>43657</v>
      </c>
      <c r="G30" s="61" t="s">
        <v>22</v>
      </c>
      <c r="H30">
        <v>6.3574055555555562</v>
      </c>
      <c r="I30">
        <f>+H30</f>
        <v>6.3574055555555562</v>
      </c>
      <c r="K30" s="61" t="s">
        <v>22</v>
      </c>
      <c r="L30" s="76">
        <f>I30</f>
        <v>6.3574055555555562</v>
      </c>
    </row>
    <row r="31" spans="6:13" ht="30" x14ac:dyDescent="0.25">
      <c r="F31" s="173"/>
      <c r="G31" s="71" t="s">
        <v>27</v>
      </c>
      <c r="H31">
        <v>40.918641666666666</v>
      </c>
      <c r="I31">
        <f>+H31</f>
        <v>40.918641666666666</v>
      </c>
      <c r="K31" s="71" t="s">
        <v>27</v>
      </c>
      <c r="L31" s="76">
        <f>I31</f>
        <v>40.918641666666666</v>
      </c>
    </row>
    <row r="32" spans="6:13" ht="30" x14ac:dyDescent="0.25">
      <c r="F32" s="173"/>
      <c r="G32" s="71" t="s">
        <v>23</v>
      </c>
      <c r="H32">
        <v>45.020255555555558</v>
      </c>
      <c r="I32">
        <f>+H32</f>
        <v>45.020255555555558</v>
      </c>
      <c r="K32" s="71" t="s">
        <v>23</v>
      </c>
      <c r="L32" s="76">
        <f>I32</f>
        <v>45.020255555555558</v>
      </c>
    </row>
    <row r="33" spans="6:12" x14ac:dyDescent="0.25">
      <c r="F33" s="173"/>
      <c r="G33" s="163" t="s">
        <v>28</v>
      </c>
      <c r="H33">
        <v>5.6761694444444437</v>
      </c>
      <c r="I33">
        <f>AVERAGE(H33:H34)</f>
        <v>3.6575805555555552</v>
      </c>
      <c r="K33" s="75" t="s">
        <v>28</v>
      </c>
      <c r="L33" s="76">
        <f>I33</f>
        <v>3.6575805555555552</v>
      </c>
    </row>
    <row r="34" spans="6:12" ht="30" x14ac:dyDescent="0.25">
      <c r="F34" s="173"/>
      <c r="G34" s="163"/>
      <c r="H34">
        <v>1.6389916666666664</v>
      </c>
      <c r="K34" s="75" t="s">
        <v>29</v>
      </c>
      <c r="L34" s="76">
        <f>I35</f>
        <v>9.568064814814814E-2</v>
      </c>
    </row>
    <row r="35" spans="6:12" x14ac:dyDescent="0.25">
      <c r="F35" s="173"/>
      <c r="G35" s="163" t="s">
        <v>29</v>
      </c>
      <c r="H35">
        <v>0.15566111111111108</v>
      </c>
      <c r="I35">
        <f>AVERAGE(H35:H37)</f>
        <v>9.568064814814814E-2</v>
      </c>
    </row>
    <row r="36" spans="6:12" ht="15.75" thickBot="1" x14ac:dyDescent="0.3">
      <c r="F36" s="173"/>
      <c r="G36" s="163"/>
      <c r="H36">
        <v>5.9439166666666675E-2</v>
      </c>
    </row>
    <row r="37" spans="6:12" ht="60.75" thickBot="1" x14ac:dyDescent="0.3">
      <c r="F37" s="174"/>
      <c r="G37" s="164"/>
      <c r="H37">
        <v>7.1941666666666654E-2</v>
      </c>
      <c r="K37" s="74" t="s">
        <v>24</v>
      </c>
      <c r="L37" t="s">
        <v>46</v>
      </c>
    </row>
    <row r="38" spans="6:12" ht="30" x14ac:dyDescent="0.25">
      <c r="F38" s="172">
        <v>43664</v>
      </c>
      <c r="G38" s="61" t="s">
        <v>22</v>
      </c>
      <c r="H38">
        <v>6.3054166666666678</v>
      </c>
      <c r="I38">
        <f>+H38</f>
        <v>6.3054166666666678</v>
      </c>
      <c r="K38" s="61" t="s">
        <v>22</v>
      </c>
      <c r="L38" s="76">
        <f>I38</f>
        <v>6.3054166666666678</v>
      </c>
    </row>
    <row r="39" spans="6:12" ht="30" x14ac:dyDescent="0.25">
      <c r="F39" s="173"/>
      <c r="G39" s="71" t="s">
        <v>27</v>
      </c>
      <c r="H39">
        <v>35.12864722222222</v>
      </c>
      <c r="I39">
        <f>+H39</f>
        <v>35.12864722222222</v>
      </c>
      <c r="K39" s="71" t="s">
        <v>27</v>
      </c>
      <c r="L39" s="76">
        <f>I39</f>
        <v>35.12864722222222</v>
      </c>
    </row>
    <row r="40" spans="6:12" ht="30" x14ac:dyDescent="0.25">
      <c r="F40" s="173"/>
      <c r="G40" s="71" t="s">
        <v>23</v>
      </c>
      <c r="H40">
        <v>47.888030555555559</v>
      </c>
      <c r="I40">
        <f>+H40</f>
        <v>47.888030555555559</v>
      </c>
      <c r="K40" s="71" t="s">
        <v>23</v>
      </c>
      <c r="L40" s="76">
        <f>I40</f>
        <v>47.888030555555559</v>
      </c>
    </row>
    <row r="41" spans="6:12" x14ac:dyDescent="0.25">
      <c r="F41" s="173"/>
      <c r="G41" s="163" t="s">
        <v>28</v>
      </c>
      <c r="H41">
        <v>7.2918666666666674</v>
      </c>
      <c r="I41">
        <f>AVERAGE(H41:H42)</f>
        <v>5.0938625000000002</v>
      </c>
      <c r="K41" s="75" t="s">
        <v>28</v>
      </c>
      <c r="L41" s="76">
        <f>I41</f>
        <v>5.0938625000000002</v>
      </c>
    </row>
    <row r="42" spans="6:12" ht="30" x14ac:dyDescent="0.25">
      <c r="F42" s="173"/>
      <c r="G42" s="163"/>
      <c r="H42">
        <v>2.8958583333333334</v>
      </c>
      <c r="K42" s="75" t="s">
        <v>29</v>
      </c>
      <c r="L42" s="76">
        <f>I43</f>
        <v>0.1039314814814815</v>
      </c>
    </row>
    <row r="43" spans="6:12" x14ac:dyDescent="0.25">
      <c r="F43" s="173"/>
      <c r="G43" s="163" t="s">
        <v>29</v>
      </c>
      <c r="H43">
        <v>0.23850277777777784</v>
      </c>
      <c r="I43">
        <f>AVERAGE(H43:H45)</f>
        <v>0.1039314814814815</v>
      </c>
    </row>
    <row r="44" spans="6:12" ht="15.75" thickBot="1" x14ac:dyDescent="0.3">
      <c r="F44" s="173"/>
      <c r="G44" s="163"/>
      <c r="H44">
        <v>2.5494444444444445E-2</v>
      </c>
    </row>
    <row r="45" spans="6:12" ht="60.75" thickBot="1" x14ac:dyDescent="0.3">
      <c r="F45" s="174"/>
      <c r="G45" s="164"/>
      <c r="H45">
        <v>4.7797222222222227E-2</v>
      </c>
      <c r="K45" s="74" t="s">
        <v>24</v>
      </c>
      <c r="L45" t="s">
        <v>46</v>
      </c>
    </row>
    <row r="46" spans="6:12" ht="30" x14ac:dyDescent="0.25">
      <c r="F46" s="172">
        <v>43671</v>
      </c>
      <c r="G46" s="61" t="s">
        <v>22</v>
      </c>
      <c r="H46">
        <v>6.9863638888888895</v>
      </c>
      <c r="I46">
        <f>+H46</f>
        <v>6.9863638888888895</v>
      </c>
      <c r="K46" s="61" t="s">
        <v>22</v>
      </c>
      <c r="L46" s="76">
        <f>I46</f>
        <v>6.9863638888888895</v>
      </c>
    </row>
    <row r="47" spans="6:12" ht="30" x14ac:dyDescent="0.25">
      <c r="F47" s="173"/>
      <c r="G47" s="71" t="s">
        <v>27</v>
      </c>
      <c r="H47">
        <v>37.643188888888886</v>
      </c>
      <c r="I47">
        <f>+H47</f>
        <v>37.643188888888886</v>
      </c>
      <c r="K47" s="71" t="s">
        <v>27</v>
      </c>
      <c r="L47" s="76">
        <f>I47</f>
        <v>37.643188888888886</v>
      </c>
    </row>
    <row r="48" spans="6:12" ht="30" x14ac:dyDescent="0.25">
      <c r="F48" s="173"/>
      <c r="G48" s="71" t="s">
        <v>23</v>
      </c>
      <c r="H48">
        <v>45.71819722222223</v>
      </c>
      <c r="I48">
        <f>+H48</f>
        <v>45.71819722222223</v>
      </c>
      <c r="K48" s="71" t="s">
        <v>23</v>
      </c>
      <c r="L48" s="76">
        <f>I48</f>
        <v>45.71819722222223</v>
      </c>
    </row>
    <row r="49" spans="6:12" x14ac:dyDescent="0.25">
      <c r="F49" s="173"/>
      <c r="G49" s="163" t="s">
        <v>28</v>
      </c>
      <c r="H49">
        <v>6.7556555555555571</v>
      </c>
      <c r="I49">
        <f>AVERAGE(H49:H50)</f>
        <v>4.6119250000000012</v>
      </c>
      <c r="K49" s="75" t="s">
        <v>28</v>
      </c>
      <c r="L49" s="76">
        <f>I49</f>
        <v>4.6119250000000012</v>
      </c>
    </row>
    <row r="50" spans="6:12" ht="30" x14ac:dyDescent="0.25">
      <c r="F50" s="173"/>
      <c r="G50" s="163"/>
      <c r="H50">
        <v>2.4681944444444448</v>
      </c>
      <c r="K50" s="75" t="s">
        <v>29</v>
      </c>
      <c r="L50" s="76">
        <f>I51</f>
        <v>9.4827962962962878E-2</v>
      </c>
    </row>
    <row r="51" spans="6:12" x14ac:dyDescent="0.25">
      <c r="F51" s="173"/>
      <c r="G51" s="163" t="s">
        <v>29</v>
      </c>
      <c r="H51">
        <v>0.20811944444444444</v>
      </c>
      <c r="I51">
        <f>AVERAGE(H51:H53)</f>
        <v>9.4827962962962878E-2</v>
      </c>
    </row>
    <row r="52" spans="6:12" x14ac:dyDescent="0.25">
      <c r="F52" s="173"/>
      <c r="G52" s="163"/>
      <c r="H52">
        <v>2.7858888888888624E-2</v>
      </c>
    </row>
    <row r="53" spans="6:12" ht="15.75" thickBot="1" x14ac:dyDescent="0.3">
      <c r="F53" s="174"/>
      <c r="G53" s="164"/>
      <c r="H53">
        <v>4.8505555555555607E-2</v>
      </c>
    </row>
  </sheetData>
  <mergeCells count="13">
    <mergeCell ref="F12:F13"/>
    <mergeCell ref="F22:F29"/>
    <mergeCell ref="G25:G26"/>
    <mergeCell ref="G27:G29"/>
    <mergeCell ref="F46:F53"/>
    <mergeCell ref="G49:G50"/>
    <mergeCell ref="G51:G53"/>
    <mergeCell ref="F30:F37"/>
    <mergeCell ref="G33:G34"/>
    <mergeCell ref="G35:G37"/>
    <mergeCell ref="F38:F45"/>
    <mergeCell ref="G41:G42"/>
    <mergeCell ref="G43:G4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64"/>
  <sheetViews>
    <sheetView topLeftCell="F10" workbookViewId="0">
      <selection activeCell="C4" sqref="C4"/>
    </sheetView>
  </sheetViews>
  <sheetFormatPr baseColWidth="10" defaultRowHeight="15" x14ac:dyDescent="0.25"/>
  <sheetData>
    <row r="3" spans="2:12" ht="15.75" thickBot="1" x14ac:dyDescent="0.3">
      <c r="C3" t="s">
        <v>1</v>
      </c>
    </row>
    <row r="4" spans="2:12" ht="30" x14ac:dyDescent="0.25">
      <c r="B4" s="61" t="s">
        <v>22</v>
      </c>
      <c r="C4">
        <v>3.735069230769231</v>
      </c>
      <c r="D4">
        <f>+C4</f>
        <v>3.735069230769231</v>
      </c>
      <c r="E4">
        <v>6.3238538461538463</v>
      </c>
      <c r="F4">
        <f>+E4</f>
        <v>6.3238538461538463</v>
      </c>
      <c r="G4">
        <v>5.4052846153846152</v>
      </c>
      <c r="H4">
        <f>+G4</f>
        <v>5.4052846153846152</v>
      </c>
      <c r="I4">
        <v>2.5303923076923076</v>
      </c>
      <c r="J4">
        <f>+I4</f>
        <v>2.5303923076923076</v>
      </c>
      <c r="K4">
        <v>3.1370769230769224</v>
      </c>
      <c r="L4">
        <f>+K4</f>
        <v>3.1370769230769224</v>
      </c>
    </row>
    <row r="5" spans="2:12" ht="30" x14ac:dyDescent="0.25">
      <c r="B5" s="71" t="s">
        <v>27</v>
      </c>
      <c r="C5">
        <v>41.22673076923077</v>
      </c>
      <c r="D5">
        <f>+C5</f>
        <v>41.22673076923077</v>
      </c>
      <c r="E5">
        <v>48.657984615384628</v>
      </c>
      <c r="F5">
        <f>+E5</f>
        <v>48.657984615384628</v>
      </c>
      <c r="G5">
        <v>44.99156923076923</v>
      </c>
      <c r="H5">
        <f>+G5</f>
        <v>44.99156923076923</v>
      </c>
      <c r="I5">
        <v>32.56383846153846</v>
      </c>
      <c r="J5">
        <f>+I5</f>
        <v>32.56383846153846</v>
      </c>
      <c r="K5">
        <v>36.135461538461541</v>
      </c>
      <c r="L5">
        <f>+K5</f>
        <v>36.135461538461541</v>
      </c>
    </row>
    <row r="6" spans="2:12" ht="30" x14ac:dyDescent="0.25">
      <c r="B6" s="71" t="s">
        <v>23</v>
      </c>
      <c r="C6">
        <v>48.751030769230773</v>
      </c>
      <c r="D6">
        <f>+C6</f>
        <v>48.751030769230773</v>
      </c>
      <c r="E6">
        <v>41.811846153846155</v>
      </c>
      <c r="F6">
        <f>+E6</f>
        <v>41.811846153846155</v>
      </c>
      <c r="G6">
        <v>43.786515384615377</v>
      </c>
      <c r="H6">
        <f>+G6</f>
        <v>43.786515384615377</v>
      </c>
      <c r="I6">
        <v>55.244753846153841</v>
      </c>
      <c r="J6">
        <f>+I6</f>
        <v>55.244753846153841</v>
      </c>
      <c r="K6">
        <v>50.965700000000005</v>
      </c>
      <c r="L6">
        <f>+K6</f>
        <v>50.965700000000005</v>
      </c>
    </row>
    <row r="7" spans="2:12" x14ac:dyDescent="0.25">
      <c r="B7" s="163" t="s">
        <v>28</v>
      </c>
      <c r="C7">
        <v>4.6210692307692316</v>
      </c>
      <c r="D7">
        <f>AVERAGE(C7:C8)</f>
        <v>3.0105153846153851</v>
      </c>
      <c r="E7">
        <v>2.2242538461538457</v>
      </c>
      <c r="F7">
        <f>AVERAGE(E7:E8)</f>
        <v>1.4304346153846152</v>
      </c>
      <c r="G7">
        <v>4.2017923076923083</v>
      </c>
      <c r="H7">
        <f>AVERAGE(G7:G8)</f>
        <v>2.7441538461538464</v>
      </c>
      <c r="I7">
        <v>7.0166461538461524</v>
      </c>
      <c r="J7">
        <f>AVERAGE(I7:I8)</f>
        <v>4.6203884615384609</v>
      </c>
      <c r="K7">
        <v>7.4464538461538456</v>
      </c>
      <c r="L7">
        <f>AVERAGE(K7:K8)</f>
        <v>4.6903038461538458</v>
      </c>
    </row>
    <row r="8" spans="2:12" x14ac:dyDescent="0.25">
      <c r="B8" s="163"/>
      <c r="C8">
        <v>1.3999615384615387</v>
      </c>
      <c r="E8">
        <v>0.63661538461538458</v>
      </c>
      <c r="G8">
        <v>1.2865153846153845</v>
      </c>
      <c r="I8">
        <v>2.224130769230769</v>
      </c>
      <c r="K8">
        <v>1.9341538461538468</v>
      </c>
    </row>
    <row r="9" spans="2:12" x14ac:dyDescent="0.25">
      <c r="B9" s="163" t="s">
        <v>29</v>
      </c>
      <c r="C9">
        <v>8.8046153846153857E-2</v>
      </c>
      <c r="D9">
        <f>AVERAGE(C9:C11)</f>
        <v>5.853076923076924E-2</v>
      </c>
      <c r="E9">
        <v>9.8615384615384633E-2</v>
      </c>
      <c r="F9">
        <f>AVERAGE(E9:E11)</f>
        <v>0.10215897435897436</v>
      </c>
      <c r="G9">
        <v>0.10484615384615381</v>
      </c>
      <c r="H9">
        <f>AVERAGE(G9:G11)</f>
        <v>5.5048974358974351E-2</v>
      </c>
      <c r="I9">
        <v>0.14405384615384617</v>
      </c>
      <c r="J9">
        <f>AVERAGE(I9:I11)</f>
        <v>7.4266666666666675E-2</v>
      </c>
      <c r="K9">
        <v>0.12292307692307679</v>
      </c>
      <c r="L9">
        <f>AVERAGE(K9:K11)</f>
        <v>7.5843589743589512E-2</v>
      </c>
    </row>
    <row r="10" spans="2:12" x14ac:dyDescent="0.25">
      <c r="B10" s="163"/>
      <c r="C10">
        <v>2.6707692307692304E-2</v>
      </c>
      <c r="E10">
        <v>0.10837692307692307</v>
      </c>
      <c r="G10">
        <v>2.0908461538461539E-2</v>
      </c>
      <c r="I10">
        <v>2.4076923076923083E-2</v>
      </c>
      <c r="K10">
        <v>3.5699999999999267E-2</v>
      </c>
    </row>
    <row r="11" spans="2:12" ht="15.75" thickBot="1" x14ac:dyDescent="0.3">
      <c r="B11" s="164"/>
      <c r="C11">
        <v>6.0838461538461543E-2</v>
      </c>
      <c r="E11">
        <v>9.948461538461538E-2</v>
      </c>
      <c r="G11">
        <v>3.9392307692307699E-2</v>
      </c>
      <c r="I11">
        <v>5.4669230769230769E-2</v>
      </c>
      <c r="K11">
        <v>6.8907692307692461E-2</v>
      </c>
    </row>
    <row r="13" spans="2:12" x14ac:dyDescent="0.25">
      <c r="C13" s="91" t="s">
        <v>47</v>
      </c>
      <c r="D13" s="95">
        <v>43643</v>
      </c>
      <c r="E13" s="95">
        <v>43651</v>
      </c>
      <c r="F13" s="95">
        <v>43657</v>
      </c>
      <c r="G13" s="95">
        <v>43664</v>
      </c>
      <c r="H13" s="95">
        <v>43671</v>
      </c>
    </row>
    <row r="14" spans="2:12" ht="30" x14ac:dyDescent="0.25">
      <c r="C14" s="71" t="s">
        <v>22</v>
      </c>
      <c r="D14" s="91">
        <v>3.735069230769231</v>
      </c>
      <c r="E14" s="91">
        <v>6.3238538461538463</v>
      </c>
      <c r="F14" s="91">
        <v>5.4052846153846152</v>
      </c>
      <c r="G14" s="91">
        <v>2.5303923076923076</v>
      </c>
      <c r="H14" s="91">
        <v>3.1370769230769224</v>
      </c>
    </row>
    <row r="15" spans="2:12" ht="30" x14ac:dyDescent="0.25">
      <c r="C15" s="71" t="s">
        <v>27</v>
      </c>
      <c r="D15" s="91">
        <v>41.22673076923077</v>
      </c>
      <c r="E15" s="91">
        <v>48.657984615384628</v>
      </c>
      <c r="F15" s="91">
        <v>44.99156923076923</v>
      </c>
      <c r="G15" s="91">
        <v>32.56383846153846</v>
      </c>
      <c r="H15" s="91">
        <v>36.135461538461541</v>
      </c>
    </row>
    <row r="16" spans="2:12" ht="30" x14ac:dyDescent="0.25">
      <c r="C16" s="71" t="s">
        <v>23</v>
      </c>
      <c r="D16" s="91">
        <v>48.751030769230773</v>
      </c>
      <c r="E16" s="91">
        <v>41.811846153846155</v>
      </c>
      <c r="F16" s="91">
        <v>43.786515384615377</v>
      </c>
      <c r="G16" s="91">
        <v>55.244753846153841</v>
      </c>
      <c r="H16" s="91">
        <v>50.965700000000005</v>
      </c>
    </row>
    <row r="17" spans="3:8" x14ac:dyDescent="0.25">
      <c r="C17" s="91" t="s">
        <v>28</v>
      </c>
      <c r="D17" s="91">
        <v>3.0105153846153851</v>
      </c>
      <c r="E17" s="91">
        <v>1.4304346153846152</v>
      </c>
      <c r="F17" s="91">
        <v>2.7441538461538464</v>
      </c>
      <c r="G17" s="91">
        <v>4.6203884615384609</v>
      </c>
      <c r="H17" s="91">
        <v>4.6903038461538458</v>
      </c>
    </row>
    <row r="18" spans="3:8" ht="30" x14ac:dyDescent="0.25">
      <c r="C18" s="71" t="s">
        <v>29</v>
      </c>
      <c r="D18" s="91">
        <v>5.853076923076924E-2</v>
      </c>
      <c r="E18" s="91">
        <v>0.10215897435897436</v>
      </c>
      <c r="F18" s="91">
        <v>5.5048974358974351E-2</v>
      </c>
      <c r="G18" s="91">
        <v>7.4266666666666675E-2</v>
      </c>
      <c r="H18" s="91">
        <v>7.5843589743589512E-2</v>
      </c>
    </row>
    <row r="37" spans="3:12" x14ac:dyDescent="0.25">
      <c r="C37">
        <v>3.9771999999999998</v>
      </c>
      <c r="D37">
        <f>+C37</f>
        <v>3.9771999999999998</v>
      </c>
      <c r="E37">
        <v>3.7949000000000002</v>
      </c>
      <c r="F37">
        <f>+E37</f>
        <v>3.7949000000000002</v>
      </c>
      <c r="G37">
        <v>2.8260000000000001</v>
      </c>
      <c r="H37">
        <f>+G37</f>
        <v>2.8260000000000001</v>
      </c>
      <c r="I37">
        <v>0.44529999999999997</v>
      </c>
      <c r="J37">
        <f>+I37</f>
        <v>0.44529999999999997</v>
      </c>
      <c r="K37">
        <v>0.17589999999999861</v>
      </c>
      <c r="L37">
        <f>+K37</f>
        <v>0.17589999999999861</v>
      </c>
    </row>
    <row r="38" spans="3:12" x14ac:dyDescent="0.25">
      <c r="C38">
        <v>35.332999999999998</v>
      </c>
      <c r="D38">
        <f>+C38</f>
        <v>35.332999999999998</v>
      </c>
      <c r="E38">
        <v>29.251799999999999</v>
      </c>
      <c r="F38">
        <f>+E38</f>
        <v>29.251799999999999</v>
      </c>
      <c r="G38">
        <v>23.681000000000001</v>
      </c>
      <c r="H38">
        <f>+G38</f>
        <v>23.681000000000001</v>
      </c>
      <c r="I38">
        <v>20.640599999999999</v>
      </c>
      <c r="J38">
        <f>+I38</f>
        <v>20.640599999999999</v>
      </c>
      <c r="K38">
        <v>6.4161999999999964</v>
      </c>
      <c r="L38">
        <f>+K38</f>
        <v>6.4161999999999964</v>
      </c>
    </row>
    <row r="39" spans="3:12" x14ac:dyDescent="0.25">
      <c r="C39">
        <v>51.936399999999999</v>
      </c>
      <c r="D39">
        <f>+C39</f>
        <v>51.936399999999999</v>
      </c>
      <c r="E39">
        <v>60.8855</v>
      </c>
      <c r="F39">
        <f>+E39</f>
        <v>60.8855</v>
      </c>
      <c r="G39">
        <v>51.992400000000004</v>
      </c>
      <c r="H39">
        <f>+G39</f>
        <v>51.992400000000004</v>
      </c>
      <c r="I39">
        <v>66.175899999999999</v>
      </c>
      <c r="J39">
        <f>+I39</f>
        <v>66.175899999999999</v>
      </c>
      <c r="K39">
        <v>74.435599999999994</v>
      </c>
      <c r="L39">
        <f>+K39</f>
        <v>74.435599999999994</v>
      </c>
    </row>
    <row r="40" spans="3:12" x14ac:dyDescent="0.25">
      <c r="C40">
        <v>6.9604999999999997</v>
      </c>
      <c r="D40">
        <f>AVERAGE(C40:C41)</f>
        <v>4.2423000000000002</v>
      </c>
      <c r="E40">
        <v>4.8379000000000003</v>
      </c>
      <c r="F40">
        <f>AVERAGE(E40:E41)</f>
        <v>3.19455</v>
      </c>
      <c r="G40">
        <v>13.0501</v>
      </c>
      <c r="H40">
        <f>AVERAGE(G40:G41)</f>
        <v>10.15795</v>
      </c>
      <c r="I40">
        <v>9.5436999999999994</v>
      </c>
      <c r="J40">
        <f>AVERAGE(I40:I41)</f>
        <v>5.9811499999999995</v>
      </c>
      <c r="K40">
        <v>16.037400000000005</v>
      </c>
      <c r="L40">
        <f>AVERAGE(K40:K41)</f>
        <v>9.3481000000000023</v>
      </c>
    </row>
    <row r="41" spans="3:12" x14ac:dyDescent="0.25">
      <c r="C41">
        <v>1.5241</v>
      </c>
      <c r="E41">
        <v>1.5511999999999999</v>
      </c>
      <c r="G41">
        <v>7.2657999999999996</v>
      </c>
      <c r="I41">
        <v>2.4186000000000001</v>
      </c>
      <c r="K41">
        <v>2.6587999999999994</v>
      </c>
    </row>
    <row r="42" spans="3:12" x14ac:dyDescent="0.25">
      <c r="C42">
        <v>0.18179999999999999</v>
      </c>
      <c r="D42">
        <f>AVERAGE(C42:C44)</f>
        <v>7.8233333333333335E-2</v>
      </c>
      <c r="E42">
        <v>0.22359999999999999</v>
      </c>
      <c r="F42">
        <f>AVERAGE(E42:E44)</f>
        <v>8.7133333333333327E-2</v>
      </c>
      <c r="G42">
        <v>0.8</v>
      </c>
      <c r="H42">
        <f>AVERAGE(G42:G44)</f>
        <v>0.29596666666666666</v>
      </c>
      <c r="I42">
        <v>0.28949999999999998</v>
      </c>
      <c r="J42">
        <f>AVERAGE(I42:I44)</f>
        <v>0.11353333333333332</v>
      </c>
      <c r="K42">
        <v>0.24770000000000181</v>
      </c>
      <c r="L42">
        <f>AVERAGE(K42:K44)</f>
        <v>0.11366666666666703</v>
      </c>
    </row>
    <row r="43" spans="3:12" x14ac:dyDescent="0.25">
      <c r="C43">
        <v>2.8500000000000001E-2</v>
      </c>
      <c r="E43">
        <v>2.52E-2</v>
      </c>
      <c r="G43">
        <v>3.0099999999999998E-2</v>
      </c>
      <c r="I43">
        <v>2.5399999999999999E-2</v>
      </c>
      <c r="K43">
        <v>4.9099999999995703E-2</v>
      </c>
    </row>
    <row r="44" spans="3:12" x14ac:dyDescent="0.25">
      <c r="C44">
        <v>2.4400000000000002E-2</v>
      </c>
      <c r="E44">
        <v>1.26E-2</v>
      </c>
      <c r="G44">
        <v>5.7799999999999997E-2</v>
      </c>
      <c r="I44">
        <v>2.5700000000000001E-2</v>
      </c>
      <c r="K44">
        <v>4.420000000000357E-2</v>
      </c>
    </row>
    <row r="47" spans="3:12" x14ac:dyDescent="0.25">
      <c r="C47" s="91" t="s">
        <v>47</v>
      </c>
      <c r="D47" s="92">
        <v>43643</v>
      </c>
      <c r="E47" s="92">
        <v>43651</v>
      </c>
      <c r="F47" s="92">
        <v>43657</v>
      </c>
      <c r="G47" s="92">
        <v>43664</v>
      </c>
      <c r="H47" s="92">
        <v>43671</v>
      </c>
    </row>
    <row r="48" spans="3:12" ht="30" x14ac:dyDescent="0.25">
      <c r="C48" s="72" t="s">
        <v>22</v>
      </c>
      <c r="D48" s="91">
        <v>3.9771999999999998</v>
      </c>
      <c r="E48" s="91">
        <v>3.7949000000000002</v>
      </c>
      <c r="F48" s="91">
        <v>2.8260000000000001</v>
      </c>
      <c r="G48" s="91">
        <v>0.44529999999999997</v>
      </c>
      <c r="H48" s="91">
        <v>0.17589999999999861</v>
      </c>
    </row>
    <row r="49" spans="3:11" ht="30" x14ac:dyDescent="0.25">
      <c r="C49" s="72" t="s">
        <v>27</v>
      </c>
      <c r="D49" s="91">
        <v>35.332999999999998</v>
      </c>
      <c r="E49" s="91">
        <v>29.251799999999999</v>
      </c>
      <c r="F49" s="91">
        <v>23.681000000000001</v>
      </c>
      <c r="G49" s="91">
        <v>20.640599999999999</v>
      </c>
      <c r="H49" s="91">
        <v>6.4161999999999964</v>
      </c>
    </row>
    <row r="50" spans="3:11" ht="30" x14ac:dyDescent="0.25">
      <c r="C50" s="72" t="s">
        <v>23</v>
      </c>
      <c r="D50" s="91">
        <v>51.936399999999999</v>
      </c>
      <c r="E50" s="91">
        <v>60.8855</v>
      </c>
      <c r="F50" s="91">
        <v>51.992400000000004</v>
      </c>
      <c r="G50" s="91">
        <v>66.175899999999999</v>
      </c>
      <c r="H50" s="91">
        <v>74.435599999999994</v>
      </c>
    </row>
    <row r="51" spans="3:11" x14ac:dyDescent="0.25">
      <c r="C51" s="91" t="s">
        <v>28</v>
      </c>
      <c r="D51" s="91">
        <v>4.2423000000000002</v>
      </c>
      <c r="E51" s="91">
        <v>3.19455</v>
      </c>
      <c r="F51" s="91">
        <v>10.15795</v>
      </c>
      <c r="G51" s="91">
        <v>5.9811499999999995</v>
      </c>
      <c r="H51" s="91">
        <v>9.3481000000000023</v>
      </c>
    </row>
    <row r="52" spans="3:11" ht="30" x14ac:dyDescent="0.25">
      <c r="C52" s="72" t="s">
        <v>29</v>
      </c>
      <c r="D52" s="91">
        <v>7.8233333333333335E-2</v>
      </c>
      <c r="E52" s="91">
        <v>8.7133333333333327E-2</v>
      </c>
      <c r="F52" s="91">
        <v>0.29596666666666666</v>
      </c>
      <c r="G52" s="91">
        <v>0.11353333333333332</v>
      </c>
      <c r="H52" s="91">
        <v>0.11366666666666703</v>
      </c>
    </row>
    <row r="64" spans="3:11" x14ac:dyDescent="0.25">
      <c r="K64" t="s">
        <v>48</v>
      </c>
    </row>
  </sheetData>
  <mergeCells count="2">
    <mergeCell ref="B7:B8"/>
    <mergeCell ref="B9:B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Semana 1</vt:lpstr>
      <vt:lpstr>Semana 2</vt:lpstr>
      <vt:lpstr>Semana 3</vt:lpstr>
      <vt:lpstr>Semana 4</vt:lpstr>
      <vt:lpstr>Semana 5</vt:lpstr>
      <vt:lpstr>Comparaciones</vt:lpstr>
      <vt:lpstr>Hoja2</vt:lpstr>
      <vt:lpstr>Hoja1</vt:lpstr>
      <vt:lpstr>ZL</vt:lpstr>
      <vt:lpstr>ZM</vt:lpstr>
      <vt:lpstr>ZV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2019-08-10T11:26:49Z</dcterms:created>
  <dcterms:modified xsi:type="dcterms:W3CDTF">2020-06-18T20:08:19Z</dcterms:modified>
</cp:coreProperties>
</file>