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theme/themeOverride1.xml" ContentType="application/vnd.openxmlformats-officedocument.themeOverride+xml"/>
  <Override PartName="/xl/charts/chart13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365" yWindow="270" windowWidth="10080" windowHeight="10440" firstSheet="4" activeTab="10"/>
  </bookViews>
  <sheets>
    <sheet name="Tiempo-Hum-Tem" sheetId="7" r:id="rId1"/>
    <sheet name="BIOMASA" sheetId="10" r:id="rId2"/>
    <sheet name="CurvaCalibraciónCrecimiento" sheetId="1" r:id="rId3"/>
    <sheet name="Control Crecimiento" sheetId="2" r:id="rId4"/>
    <sheet name="3300Hz Crecimiento" sheetId="3" r:id="rId5"/>
    <sheet name="2200Hz Crecimiento" sheetId="4" r:id="rId6"/>
    <sheet name="1100Hz Crecimiento" sheetId="5" r:id="rId7"/>
    <sheet name="CRECIMIENTO" sheetId="9" r:id="rId8"/>
    <sheet name="anova Crecimiento" sheetId="8" r:id="rId9"/>
    <sheet name="PROTEÍNAS" sheetId="11" r:id="rId10"/>
    <sheet name="Clorofila (a,b)  y carotenoides" sheetId="6" r:id="rId11"/>
  </sheets>
  <externalReferences>
    <externalReference r:id="rId12"/>
    <externalReference r:id="rId13"/>
  </externalReferences>
  <calcPr calcId="144525"/>
  <fileRecoveryPr repairLoad="1"/>
</workbook>
</file>

<file path=xl/calcChain.xml><?xml version="1.0" encoding="utf-8"?>
<calcChain xmlns="http://schemas.openxmlformats.org/spreadsheetml/2006/main">
  <c r="B11" i="11" l="1"/>
  <c r="H8" i="11" s="1"/>
  <c r="C11" i="11"/>
  <c r="I8" i="11" s="1"/>
  <c r="D11" i="11"/>
  <c r="J8" i="11" s="1"/>
  <c r="E11" i="11"/>
  <c r="G8" i="11" s="1"/>
  <c r="B12" i="11"/>
  <c r="C12" i="11"/>
  <c r="D12" i="11"/>
  <c r="E12" i="11"/>
  <c r="E10" i="10"/>
  <c r="E11" i="10" s="1"/>
  <c r="D10" i="10"/>
  <c r="D11" i="10" s="1"/>
  <c r="B10" i="10"/>
  <c r="B11" i="10" s="1"/>
  <c r="E9" i="10"/>
  <c r="D9" i="10"/>
  <c r="R11" i="10" s="1"/>
  <c r="B9" i="10"/>
  <c r="R9" i="10" s="1"/>
  <c r="C8" i="10"/>
  <c r="C10" i="10" s="1"/>
  <c r="O5" i="10"/>
  <c r="J4" i="10"/>
  <c r="I4" i="10"/>
  <c r="G4" i="10"/>
  <c r="O3" i="10"/>
  <c r="J3" i="10"/>
  <c r="I3" i="10"/>
  <c r="G3" i="10"/>
  <c r="H4" i="10" l="1"/>
  <c r="C9" i="10"/>
  <c r="P9" i="10"/>
  <c r="Q9" i="10"/>
  <c r="R10" i="10" l="1"/>
  <c r="Q10" i="10"/>
  <c r="H3" i="10"/>
  <c r="C11" i="10"/>
  <c r="D77" i="6" l="1"/>
  <c r="E104" i="8"/>
  <c r="E105" i="8"/>
  <c r="C64" i="8" l="1"/>
  <c r="D64" i="8"/>
  <c r="E64" i="8"/>
  <c r="F64" i="8"/>
  <c r="G64" i="8"/>
  <c r="H64" i="8"/>
  <c r="H63" i="8"/>
  <c r="G63" i="8"/>
  <c r="F63" i="8"/>
  <c r="E63" i="8"/>
  <c r="D63" i="8"/>
  <c r="C63" i="8"/>
  <c r="C62" i="8"/>
  <c r="D62" i="8"/>
  <c r="E62" i="8"/>
  <c r="F62" i="8"/>
  <c r="G62" i="8"/>
  <c r="H62" i="8"/>
  <c r="C61" i="8"/>
  <c r="D61" i="8"/>
  <c r="E61" i="8"/>
  <c r="F61" i="8"/>
  <c r="G61" i="8"/>
  <c r="H61" i="8"/>
  <c r="K57" i="8"/>
  <c r="L57" i="8"/>
  <c r="M57" i="8"/>
  <c r="N57" i="8"/>
  <c r="O57" i="8"/>
  <c r="P57" i="8"/>
  <c r="K56" i="8"/>
  <c r="L56" i="8"/>
  <c r="M56" i="8"/>
  <c r="N56" i="8"/>
  <c r="O56" i="8"/>
  <c r="P56" i="8"/>
  <c r="K55" i="8"/>
  <c r="L55" i="8"/>
  <c r="M55" i="8"/>
  <c r="N55" i="8"/>
  <c r="O55" i="8"/>
  <c r="P55" i="8"/>
  <c r="J20" i="8"/>
  <c r="K20" i="8"/>
  <c r="L20" i="8"/>
  <c r="M20" i="8"/>
  <c r="N20" i="8"/>
  <c r="O20" i="8"/>
  <c r="K54" i="8"/>
  <c r="L54" i="8"/>
  <c r="M54" i="8"/>
  <c r="N54" i="8"/>
  <c r="O54" i="8"/>
  <c r="P54" i="8"/>
  <c r="C57" i="8"/>
  <c r="D57" i="8"/>
  <c r="E57" i="8"/>
  <c r="F57" i="8"/>
  <c r="G57" i="8"/>
  <c r="H57" i="8"/>
  <c r="C56" i="8"/>
  <c r="D56" i="8"/>
  <c r="E56" i="8"/>
  <c r="F56" i="8"/>
  <c r="G56" i="8"/>
  <c r="H56" i="8"/>
  <c r="H55" i="8"/>
  <c r="G55" i="8"/>
  <c r="F55" i="8"/>
  <c r="E55" i="8"/>
  <c r="D55" i="8"/>
  <c r="C55" i="8"/>
  <c r="Q19" i="8"/>
  <c r="R19" i="8"/>
  <c r="S19" i="8"/>
  <c r="T19" i="8"/>
  <c r="U19" i="8"/>
  <c r="V19" i="8"/>
  <c r="C54" i="8"/>
  <c r="D54" i="8"/>
  <c r="E54" i="8"/>
  <c r="F54" i="8"/>
  <c r="G54" i="8"/>
  <c r="H54" i="8"/>
  <c r="K50" i="8"/>
  <c r="L50" i="8"/>
  <c r="M50" i="8"/>
  <c r="N50" i="8"/>
  <c r="O50" i="8"/>
  <c r="P50" i="8"/>
  <c r="K49" i="8"/>
  <c r="L49" i="8"/>
  <c r="M49" i="8"/>
  <c r="N49" i="8"/>
  <c r="O49" i="8"/>
  <c r="P49" i="8"/>
  <c r="K48" i="8"/>
  <c r="L48" i="8"/>
  <c r="M48" i="8"/>
  <c r="N48" i="8"/>
  <c r="O48" i="8"/>
  <c r="P48" i="8"/>
  <c r="K47" i="8"/>
  <c r="L47" i="8"/>
  <c r="M47" i="8"/>
  <c r="N47" i="8"/>
  <c r="O47" i="8"/>
  <c r="P47" i="8"/>
  <c r="C50" i="8"/>
  <c r="D50" i="8"/>
  <c r="E50" i="8"/>
  <c r="F50" i="8"/>
  <c r="G50" i="8"/>
  <c r="H50" i="8"/>
  <c r="C49" i="8"/>
  <c r="D49" i="8"/>
  <c r="E49" i="8"/>
  <c r="F49" i="8"/>
  <c r="G49" i="8"/>
  <c r="H49" i="8"/>
  <c r="C48" i="8"/>
  <c r="D48" i="8"/>
  <c r="E48" i="8"/>
  <c r="F48" i="8"/>
  <c r="G48" i="8"/>
  <c r="H48" i="8"/>
  <c r="C47" i="8"/>
  <c r="D47" i="8"/>
  <c r="E47" i="8"/>
  <c r="F47" i="8"/>
  <c r="G47" i="8"/>
  <c r="H47" i="8"/>
  <c r="K43" i="8"/>
  <c r="L43" i="8"/>
  <c r="M43" i="8"/>
  <c r="N43" i="8"/>
  <c r="O43" i="8"/>
  <c r="P43" i="8"/>
  <c r="K42" i="8"/>
  <c r="L42" i="8"/>
  <c r="M42" i="8"/>
  <c r="N42" i="8"/>
  <c r="O42" i="8"/>
  <c r="P42" i="8"/>
  <c r="J16" i="8"/>
  <c r="K41" i="8" s="1"/>
  <c r="K16" i="8"/>
  <c r="L41" i="8" s="1"/>
  <c r="L16" i="8"/>
  <c r="M41" i="8" s="1"/>
  <c r="M16" i="8"/>
  <c r="N41" i="8" s="1"/>
  <c r="N16" i="8"/>
  <c r="O41" i="8" s="1"/>
  <c r="O16" i="8"/>
  <c r="P41" i="8" s="1"/>
  <c r="K40" i="8"/>
  <c r="L40" i="8"/>
  <c r="M40" i="8"/>
  <c r="N40" i="8"/>
  <c r="O40" i="8"/>
  <c r="P40" i="8"/>
  <c r="C43" i="8"/>
  <c r="D43" i="8"/>
  <c r="E43" i="8"/>
  <c r="F43" i="8"/>
  <c r="G43" i="8"/>
  <c r="H43" i="8"/>
  <c r="C42" i="8"/>
  <c r="D42" i="8"/>
  <c r="E42" i="8"/>
  <c r="F42" i="8"/>
  <c r="G42" i="8"/>
  <c r="H42" i="8"/>
  <c r="C41" i="8"/>
  <c r="D41" i="8"/>
  <c r="E41" i="8"/>
  <c r="F41" i="8"/>
  <c r="G41" i="8"/>
  <c r="H41" i="8"/>
  <c r="C40" i="8"/>
  <c r="D40" i="8"/>
  <c r="E40" i="8"/>
  <c r="F40" i="8"/>
  <c r="G40" i="8"/>
  <c r="H40" i="8"/>
  <c r="D27" i="8" l="1"/>
  <c r="D28" i="8"/>
  <c r="D29" i="8"/>
  <c r="D30" i="8"/>
  <c r="D31" i="8"/>
  <c r="D32" i="8"/>
  <c r="D33" i="8"/>
  <c r="W15" i="8"/>
  <c r="E27" i="8" s="1"/>
  <c r="W16" i="8"/>
  <c r="E28" i="8" s="1"/>
  <c r="W17" i="8"/>
  <c r="E29" i="8" s="1"/>
  <c r="W18" i="8"/>
  <c r="E30" i="8" s="1"/>
  <c r="W19" i="8"/>
  <c r="E31" i="8" s="1"/>
  <c r="W20" i="8"/>
  <c r="E32" i="8" s="1"/>
  <c r="W21" i="8"/>
  <c r="E33" i="8" s="1"/>
  <c r="I15" i="8"/>
  <c r="C27" i="8" s="1"/>
  <c r="I16" i="8"/>
  <c r="C28" i="8" s="1"/>
  <c r="I17" i="8"/>
  <c r="C29" i="8" s="1"/>
  <c r="I18" i="8"/>
  <c r="C30" i="8" s="1"/>
  <c r="I19" i="8"/>
  <c r="C31" i="8" s="1"/>
  <c r="I20" i="8"/>
  <c r="C32" i="8" s="1"/>
  <c r="I21" i="8"/>
  <c r="C33" i="8" s="1"/>
  <c r="B15" i="8"/>
  <c r="B27" i="8" s="1"/>
  <c r="F27" i="8" s="1"/>
  <c r="B16" i="8"/>
  <c r="B28" i="8" s="1"/>
  <c r="F28" i="8" s="1"/>
  <c r="B17" i="8"/>
  <c r="B29" i="8" s="1"/>
  <c r="F29" i="8" s="1"/>
  <c r="B18" i="8"/>
  <c r="B30" i="8" s="1"/>
  <c r="F30" i="8" s="1"/>
  <c r="B19" i="8"/>
  <c r="B31" i="8" s="1"/>
  <c r="F31" i="8" s="1"/>
  <c r="B20" i="8"/>
  <c r="B32" i="8" s="1"/>
  <c r="F32" i="8" s="1"/>
  <c r="B21" i="8"/>
  <c r="B33" i="8" s="1"/>
  <c r="F33" i="8" s="1"/>
  <c r="V82" i="6"/>
  <c r="N82" i="6"/>
  <c r="F82" i="6"/>
  <c r="V81" i="6"/>
  <c r="U81" i="6"/>
  <c r="N81" i="6"/>
  <c r="M81" i="6"/>
  <c r="F81" i="6"/>
  <c r="E81" i="6"/>
  <c r="V80" i="6"/>
  <c r="U80" i="6"/>
  <c r="T80" i="6"/>
  <c r="N80" i="6"/>
  <c r="M80" i="6"/>
  <c r="L80" i="6"/>
  <c r="F80" i="6"/>
  <c r="E80" i="6"/>
  <c r="D80" i="6"/>
  <c r="U77" i="6"/>
  <c r="L77" i="6"/>
  <c r="U76" i="6"/>
  <c r="L76" i="6"/>
  <c r="D76" i="6"/>
  <c r="U75" i="6"/>
  <c r="L75" i="6"/>
  <c r="D75" i="6"/>
  <c r="W65" i="6"/>
  <c r="N65" i="6"/>
  <c r="F65" i="6"/>
  <c r="W64" i="6"/>
  <c r="N64" i="6"/>
  <c r="F64" i="6"/>
  <c r="W63" i="6"/>
  <c r="N63" i="6"/>
  <c r="F63" i="6"/>
  <c r="W62" i="6"/>
  <c r="N62" i="6"/>
  <c r="F62" i="6"/>
  <c r="S52" i="6"/>
  <c r="K52" i="6"/>
  <c r="S51" i="6"/>
  <c r="K51" i="6"/>
  <c r="S50" i="6"/>
  <c r="K50" i="6"/>
  <c r="S49" i="6"/>
  <c r="K49" i="6"/>
  <c r="C49" i="6"/>
  <c r="C47" i="6"/>
  <c r="C52" i="6" s="1"/>
  <c r="O46" i="6"/>
  <c r="O51" i="6" s="1"/>
  <c r="G46" i="6"/>
  <c r="G51" i="6" s="1"/>
  <c r="C46" i="6"/>
  <c r="C51" i="6" s="1"/>
  <c r="M45" i="6"/>
  <c r="M50" i="6" s="1"/>
  <c r="E45" i="6"/>
  <c r="E50" i="6" s="1"/>
  <c r="C45" i="6"/>
  <c r="C50" i="6" s="1"/>
  <c r="O44" i="6"/>
  <c r="O49" i="6" s="1"/>
  <c r="N44" i="6"/>
  <c r="N49" i="6" s="1"/>
  <c r="L44" i="6"/>
  <c r="L49" i="6" s="1"/>
  <c r="G44" i="6"/>
  <c r="G49" i="6" s="1"/>
  <c r="F44" i="6"/>
  <c r="F49" i="6" s="1"/>
  <c r="D44" i="6"/>
  <c r="D49" i="6" s="1"/>
  <c r="I39" i="6"/>
  <c r="I38" i="6"/>
  <c r="I37" i="6"/>
  <c r="I36" i="6"/>
  <c r="H36" i="6"/>
  <c r="I35" i="6"/>
  <c r="I34" i="6"/>
  <c r="I33" i="6"/>
  <c r="I32" i="6"/>
  <c r="H32" i="6"/>
  <c r="I31" i="6"/>
  <c r="I30" i="6"/>
  <c r="I29" i="6"/>
  <c r="I28" i="6"/>
  <c r="H28" i="6"/>
  <c r="AH17" i="6"/>
  <c r="AG17" i="6"/>
  <c r="AF17" i="6"/>
  <c r="AE17" i="6"/>
  <c r="L39" i="6" s="1"/>
  <c r="AD17" i="6"/>
  <c r="K39" i="6" s="1"/>
  <c r="AC17" i="6"/>
  <c r="J39" i="6" s="1"/>
  <c r="Y17" i="6"/>
  <c r="X17" i="6"/>
  <c r="W17" i="6"/>
  <c r="V17" i="6"/>
  <c r="AH16" i="6"/>
  <c r="AG16" i="6"/>
  <c r="AF16" i="6"/>
  <c r="M38" i="6" s="1"/>
  <c r="AE16" i="6"/>
  <c r="L38" i="6" s="1"/>
  <c r="AD16" i="6"/>
  <c r="AC16" i="6"/>
  <c r="J38" i="6" s="1"/>
  <c r="Y16" i="6"/>
  <c r="X16" i="6"/>
  <c r="W16" i="6"/>
  <c r="M25" i="6" s="1"/>
  <c r="V16" i="6"/>
  <c r="L25" i="6" s="1"/>
  <c r="AH15" i="6"/>
  <c r="O37" i="6" s="1"/>
  <c r="AG15" i="6"/>
  <c r="N37" i="6" s="1"/>
  <c r="AF15" i="6"/>
  <c r="AE15" i="6"/>
  <c r="AD15" i="6"/>
  <c r="K37" i="6" s="1"/>
  <c r="AC15" i="6"/>
  <c r="Y15" i="6"/>
  <c r="X15" i="6"/>
  <c r="N24" i="6" s="1"/>
  <c r="W15" i="6"/>
  <c r="V15" i="6"/>
  <c r="AH14" i="6"/>
  <c r="O36" i="6" s="1"/>
  <c r="AG14" i="6"/>
  <c r="N36" i="6" s="1"/>
  <c r="AF14" i="6"/>
  <c r="M36" i="6" s="1"/>
  <c r="AE14" i="6"/>
  <c r="AD14" i="6"/>
  <c r="AC14" i="6"/>
  <c r="Y14" i="6"/>
  <c r="X14" i="6"/>
  <c r="W14" i="6"/>
  <c r="V14" i="6"/>
  <c r="L23" i="6" s="1"/>
  <c r="AH13" i="6"/>
  <c r="AG13" i="6"/>
  <c r="AF13" i="6"/>
  <c r="M35" i="6" s="1"/>
  <c r="AE13" i="6"/>
  <c r="L35" i="6" s="1"/>
  <c r="AD13" i="6"/>
  <c r="AC13" i="6"/>
  <c r="J35" i="6" s="1"/>
  <c r="Y13" i="6"/>
  <c r="K26" i="6" s="1"/>
  <c r="X13" i="6"/>
  <c r="W13" i="6"/>
  <c r="V13" i="6"/>
  <c r="AH12" i="6"/>
  <c r="O34" i="6" s="1"/>
  <c r="AG12" i="6"/>
  <c r="N34" i="6" s="1"/>
  <c r="AF12" i="6"/>
  <c r="AE12" i="6"/>
  <c r="AD12" i="6"/>
  <c r="AC12" i="6"/>
  <c r="J34" i="6" s="1"/>
  <c r="Y12" i="6"/>
  <c r="X12" i="6"/>
  <c r="J25" i="6" s="1"/>
  <c r="W12" i="6"/>
  <c r="I25" i="6" s="1"/>
  <c r="V12" i="6"/>
  <c r="H25" i="6" s="1"/>
  <c r="AH11" i="6"/>
  <c r="O33" i="6" s="1"/>
  <c r="Q46" i="6" s="1"/>
  <c r="Q51" i="6" s="1"/>
  <c r="AG11" i="6"/>
  <c r="AF11" i="6"/>
  <c r="AE11" i="6"/>
  <c r="L33" i="6" s="1"/>
  <c r="AD11" i="6"/>
  <c r="K33" i="6" s="1"/>
  <c r="AC11" i="6"/>
  <c r="Y11" i="6"/>
  <c r="X11" i="6"/>
  <c r="W11" i="6"/>
  <c r="V11" i="6"/>
  <c r="AH10" i="6"/>
  <c r="AG10" i="6"/>
  <c r="N32" i="6" s="1"/>
  <c r="AF10" i="6"/>
  <c r="AE10" i="6"/>
  <c r="AD10" i="6"/>
  <c r="K32" i="6" s="1"/>
  <c r="AC10" i="6"/>
  <c r="J32" i="6" s="1"/>
  <c r="Y10" i="6"/>
  <c r="X10" i="6"/>
  <c r="W10" i="6"/>
  <c r="V10" i="6"/>
  <c r="AH9" i="6"/>
  <c r="O31" i="6" s="1"/>
  <c r="AG9" i="6"/>
  <c r="AF9" i="6"/>
  <c r="AE9" i="6"/>
  <c r="L31" i="6" s="1"/>
  <c r="AD9" i="6"/>
  <c r="K31" i="6" s="1"/>
  <c r="AC9" i="6"/>
  <c r="Y9" i="6"/>
  <c r="X9" i="6"/>
  <c r="F26" i="6" s="1"/>
  <c r="W9" i="6"/>
  <c r="E26" i="6" s="1"/>
  <c r="V9" i="6"/>
  <c r="AH8" i="6"/>
  <c r="O30" i="6" s="1"/>
  <c r="AG8" i="6"/>
  <c r="N30" i="6" s="1"/>
  <c r="AF8" i="6"/>
  <c r="AE8" i="6"/>
  <c r="AD8" i="6"/>
  <c r="AC8" i="6"/>
  <c r="J30" i="6" s="1"/>
  <c r="Y8" i="6"/>
  <c r="X8" i="6"/>
  <c r="W8" i="6"/>
  <c r="V8" i="6"/>
  <c r="AH7" i="6"/>
  <c r="O29" i="6" s="1"/>
  <c r="Q45" i="6" s="1"/>
  <c r="Q50" i="6" s="1"/>
  <c r="AG7" i="6"/>
  <c r="AF7" i="6"/>
  <c r="M29" i="6" s="1"/>
  <c r="AE7" i="6"/>
  <c r="L29" i="6" s="1"/>
  <c r="AD7" i="6"/>
  <c r="AC7" i="6"/>
  <c r="J29" i="6" s="1"/>
  <c r="Y7" i="6"/>
  <c r="X7" i="6"/>
  <c r="W7" i="6"/>
  <c r="E24" i="6" s="1"/>
  <c r="V7" i="6"/>
  <c r="AH6" i="6"/>
  <c r="O28" i="6" s="1"/>
  <c r="AG6" i="6"/>
  <c r="N28" i="6" s="1"/>
  <c r="AF6" i="6"/>
  <c r="M28" i="6" s="1"/>
  <c r="AE6" i="6"/>
  <c r="L28" i="6" s="1"/>
  <c r="AD6" i="6"/>
  <c r="AC6" i="6"/>
  <c r="Y6" i="6"/>
  <c r="X6" i="6"/>
  <c r="F23" i="6" s="1"/>
  <c r="V44" i="6" s="1"/>
  <c r="V49" i="6" s="1"/>
  <c r="W6" i="6"/>
  <c r="E23" i="6" s="1"/>
  <c r="V6" i="6"/>
  <c r="R23" i="6" l="1"/>
  <c r="Q23" i="6"/>
  <c r="P23" i="6"/>
  <c r="R28" i="6"/>
  <c r="Q28" i="6"/>
  <c r="P28" i="6"/>
  <c r="M44" i="6"/>
  <c r="M49" i="6" s="1"/>
  <c r="E44" i="6"/>
  <c r="E49" i="6" s="1"/>
  <c r="R24" i="6"/>
  <c r="Q24" i="6"/>
  <c r="P24" i="6"/>
  <c r="L45" i="6"/>
  <c r="L50" i="6" s="1"/>
  <c r="R29" i="6"/>
  <c r="Q29" i="6"/>
  <c r="P29" i="6"/>
  <c r="N45" i="6"/>
  <c r="N50" i="6" s="1"/>
  <c r="F45" i="6"/>
  <c r="F50" i="6" s="1"/>
  <c r="O45" i="6"/>
  <c r="O50" i="6" s="1"/>
  <c r="G45" i="6"/>
  <c r="G50" i="6" s="1"/>
  <c r="D45" i="6"/>
  <c r="R30" i="6"/>
  <c r="Q30" i="6"/>
  <c r="P30" i="6"/>
  <c r="P45" i="6"/>
  <c r="P50" i="6" s="1"/>
  <c r="H45" i="6"/>
  <c r="H50" i="6" s="1"/>
  <c r="I45" i="6"/>
  <c r="I50" i="6" s="1"/>
  <c r="R26" i="6"/>
  <c r="Q26" i="6"/>
  <c r="P26" i="6"/>
  <c r="R31" i="6"/>
  <c r="Q31" i="6"/>
  <c r="P31" i="6"/>
  <c r="R32" i="6"/>
  <c r="Q32" i="6"/>
  <c r="P32" i="6"/>
  <c r="M46" i="6"/>
  <c r="M51" i="6" s="1"/>
  <c r="E46" i="6"/>
  <c r="E51" i="6" s="1"/>
  <c r="R33" i="6"/>
  <c r="Q33" i="6"/>
  <c r="P33" i="6"/>
  <c r="N46" i="6"/>
  <c r="N51" i="6" s="1"/>
  <c r="F46" i="6"/>
  <c r="P44" i="6"/>
  <c r="P49" i="6" s="1"/>
  <c r="H44" i="6"/>
  <c r="R25" i="6"/>
  <c r="Q25" i="6"/>
  <c r="P25" i="6"/>
  <c r="Q44" i="6"/>
  <c r="Q49" i="6" s="1"/>
  <c r="I44" i="6"/>
  <c r="L46" i="6"/>
  <c r="L51" i="6" s="1"/>
  <c r="D46" i="6"/>
  <c r="D51" i="6" s="1"/>
  <c r="R34" i="6"/>
  <c r="Q34" i="6"/>
  <c r="P34" i="6"/>
  <c r="P46" i="6"/>
  <c r="P51" i="6" s="1"/>
  <c r="H46" i="6"/>
  <c r="H51" i="6" s="1"/>
  <c r="I46" i="6"/>
  <c r="R35" i="6"/>
  <c r="Q35" i="6"/>
  <c r="P35" i="6"/>
  <c r="R36" i="6"/>
  <c r="Q36" i="6"/>
  <c r="P36" i="6"/>
  <c r="M47" i="6"/>
  <c r="M52" i="6" s="1"/>
  <c r="E47" i="6"/>
  <c r="R37" i="6"/>
  <c r="Q37" i="6"/>
  <c r="P37" i="6"/>
  <c r="P47" i="6"/>
  <c r="P52" i="6" s="1"/>
  <c r="H47" i="6"/>
  <c r="H52" i="6" s="1"/>
  <c r="Q47" i="6"/>
  <c r="Q52" i="6" s="1"/>
  <c r="I47" i="6"/>
  <c r="I52" i="6" s="1"/>
  <c r="L47" i="6"/>
  <c r="L52" i="6" s="1"/>
  <c r="D47" i="6"/>
  <c r="R38" i="6"/>
  <c r="Q38" i="6"/>
  <c r="P38" i="6"/>
  <c r="N47" i="6"/>
  <c r="N52" i="6" s="1"/>
  <c r="F47" i="6"/>
  <c r="O47" i="6"/>
  <c r="O52" i="6" s="1"/>
  <c r="G47" i="6"/>
  <c r="G52" i="6" s="1"/>
  <c r="R39" i="6"/>
  <c r="Q39" i="6"/>
  <c r="P39" i="6"/>
  <c r="T44" i="6"/>
  <c r="T49" i="6" s="1"/>
  <c r="W44" i="6"/>
  <c r="W49" i="6" s="1"/>
  <c r="U45" i="6"/>
  <c r="U50" i="6" s="1"/>
  <c r="W46" i="6"/>
  <c r="W51" i="6" s="1"/>
  <c r="S39" i="6" l="1"/>
  <c r="F52" i="6"/>
  <c r="V47" i="6"/>
  <c r="V52" i="6" s="1"/>
  <c r="S38" i="6"/>
  <c r="D52" i="6"/>
  <c r="T47" i="6"/>
  <c r="T52" i="6" s="1"/>
  <c r="S37" i="6"/>
  <c r="E52" i="6"/>
  <c r="U47" i="6"/>
  <c r="U52" i="6" s="1"/>
  <c r="Y47" i="6"/>
  <c r="Y52" i="6" s="1"/>
  <c r="X47" i="6"/>
  <c r="X52" i="6" s="1"/>
  <c r="S36" i="6"/>
  <c r="W47" i="6"/>
  <c r="W52" i="6" s="1"/>
  <c r="S35" i="6"/>
  <c r="I51" i="6"/>
  <c r="Y46" i="6"/>
  <c r="Y51" i="6" s="1"/>
  <c r="S34" i="6"/>
  <c r="I49" i="6"/>
  <c r="Y44" i="6"/>
  <c r="Y49" i="6" s="1"/>
  <c r="S25" i="6"/>
  <c r="H49" i="6"/>
  <c r="X44" i="6"/>
  <c r="X49" i="6" s="1"/>
  <c r="F51" i="6"/>
  <c r="V46" i="6"/>
  <c r="V51" i="6" s="1"/>
  <c r="S33" i="6"/>
  <c r="X46" i="6"/>
  <c r="X51" i="6" s="1"/>
  <c r="U46" i="6"/>
  <c r="U51" i="6" s="1"/>
  <c r="S32" i="6"/>
  <c r="T46" i="6"/>
  <c r="T51" i="6" s="1"/>
  <c r="S31" i="6"/>
  <c r="S26" i="6"/>
  <c r="S30" i="6"/>
  <c r="D50" i="6"/>
  <c r="T45" i="6"/>
  <c r="T50" i="6" s="1"/>
  <c r="S29" i="6"/>
  <c r="S24" i="6"/>
  <c r="Y45" i="6"/>
  <c r="Y50" i="6" s="1"/>
  <c r="X45" i="6"/>
  <c r="X50" i="6" s="1"/>
  <c r="W45" i="6"/>
  <c r="W50" i="6" s="1"/>
  <c r="S28" i="6"/>
  <c r="V45" i="6"/>
  <c r="V50" i="6" s="1"/>
  <c r="S23" i="6"/>
  <c r="U44" i="6"/>
  <c r="U49" i="6" s="1"/>
  <c r="J7" i="8" l="1"/>
  <c r="J15" i="8" s="1"/>
  <c r="K7" i="8"/>
  <c r="K15" i="8" s="1"/>
  <c r="L7" i="8"/>
  <c r="L15" i="8" s="1"/>
  <c r="M7" i="8"/>
  <c r="M15" i="8" s="1"/>
  <c r="N7" i="8"/>
  <c r="N15" i="8" s="1"/>
  <c r="O7" i="8"/>
  <c r="O15" i="8" s="1"/>
  <c r="J8" i="8"/>
  <c r="P7" i="8" s="1"/>
  <c r="K8" i="8"/>
  <c r="L8" i="8"/>
  <c r="M8" i="8"/>
  <c r="N8" i="8"/>
  <c r="O8" i="8"/>
  <c r="J9" i="8"/>
  <c r="K9" i="8"/>
  <c r="L9" i="8"/>
  <c r="M9" i="8"/>
  <c r="N9" i="8"/>
  <c r="O9" i="8"/>
  <c r="J10" i="8"/>
  <c r="P8" i="8" s="1"/>
  <c r="K10" i="8"/>
  <c r="L10" i="8"/>
  <c r="M10" i="8"/>
  <c r="N10" i="8"/>
  <c r="O10" i="8"/>
  <c r="J11" i="8"/>
  <c r="P10" i="8" s="1"/>
  <c r="K11" i="8"/>
  <c r="L11" i="8"/>
  <c r="M11" i="8"/>
  <c r="N11" i="8"/>
  <c r="O11" i="8"/>
  <c r="J12" i="8"/>
  <c r="P11" i="8" s="1"/>
  <c r="K12" i="8"/>
  <c r="L12" i="8"/>
  <c r="M12" i="8"/>
  <c r="N12" i="8"/>
  <c r="O12" i="8"/>
  <c r="J13" i="8"/>
  <c r="K13" i="8"/>
  <c r="L13" i="8"/>
  <c r="M13" i="8"/>
  <c r="P13" i="8" s="1"/>
  <c r="N13" i="8"/>
  <c r="O13" i="8"/>
  <c r="Q7" i="8"/>
  <c r="Q15" i="8" s="1"/>
  <c r="R7" i="8"/>
  <c r="R15" i="8" s="1"/>
  <c r="S7" i="8"/>
  <c r="S15" i="8" s="1"/>
  <c r="T7" i="8"/>
  <c r="T15" i="8" s="1"/>
  <c r="U7" i="8"/>
  <c r="U15" i="8" s="1"/>
  <c r="V7" i="8"/>
  <c r="V15" i="8" s="1"/>
  <c r="Q8" i="8"/>
  <c r="W7" i="8" s="1"/>
  <c r="R8" i="8"/>
  <c r="S8" i="8"/>
  <c r="T8" i="8"/>
  <c r="U8" i="8"/>
  <c r="V8" i="8"/>
  <c r="Q9" i="8"/>
  <c r="W9" i="8" s="1"/>
  <c r="R9" i="8"/>
  <c r="S9" i="8"/>
  <c r="T9" i="8"/>
  <c r="U9" i="8"/>
  <c r="V9" i="8"/>
  <c r="Q10" i="8"/>
  <c r="R10" i="8"/>
  <c r="S10" i="8"/>
  <c r="T10" i="8"/>
  <c r="U10" i="8"/>
  <c r="V10" i="8"/>
  <c r="Q11" i="8"/>
  <c r="W11" i="8" s="1"/>
  <c r="R11" i="8"/>
  <c r="S11" i="8"/>
  <c r="T11" i="8"/>
  <c r="U11" i="8"/>
  <c r="V11" i="8"/>
  <c r="Q12" i="8"/>
  <c r="W12" i="8" s="1"/>
  <c r="R12" i="8"/>
  <c r="S12" i="8"/>
  <c r="T12" i="8"/>
  <c r="U12" i="8"/>
  <c r="V12" i="8"/>
  <c r="Q13" i="8"/>
  <c r="W13" i="8" s="1"/>
  <c r="R13" i="8"/>
  <c r="S13" i="8"/>
  <c r="T13" i="8"/>
  <c r="U13" i="8"/>
  <c r="V13" i="8"/>
  <c r="X7" i="8"/>
  <c r="X15" i="8" s="1"/>
  <c r="Y7" i="8"/>
  <c r="Y15" i="8" s="1"/>
  <c r="Z7" i="8"/>
  <c r="Z15" i="8" s="1"/>
  <c r="AA7" i="8"/>
  <c r="AA15" i="8" s="1"/>
  <c r="AB7" i="8"/>
  <c r="AB15" i="8" s="1"/>
  <c r="AC7" i="8"/>
  <c r="AC15" i="8" s="1"/>
  <c r="X8" i="8"/>
  <c r="Y8" i="8"/>
  <c r="Z8" i="8"/>
  <c r="AA8" i="8"/>
  <c r="AB8" i="8"/>
  <c r="AC8" i="8"/>
  <c r="X9" i="8"/>
  <c r="AD7" i="8" s="1"/>
  <c r="Y9" i="8"/>
  <c r="Z9" i="8"/>
  <c r="AA9" i="8"/>
  <c r="AB9" i="8"/>
  <c r="AC9" i="8"/>
  <c r="X10" i="8"/>
  <c r="AD9" i="8" s="1"/>
  <c r="Y10" i="8"/>
  <c r="Z10" i="8"/>
  <c r="AA10" i="8"/>
  <c r="AB10" i="8"/>
  <c r="AC10" i="8"/>
  <c r="X11" i="8"/>
  <c r="AD10" i="8" s="1"/>
  <c r="Y11" i="8"/>
  <c r="Z11" i="8"/>
  <c r="AA11" i="8"/>
  <c r="AB11" i="8"/>
  <c r="AC11" i="8"/>
  <c r="X12" i="8"/>
  <c r="AD11" i="8" s="1"/>
  <c r="Y12" i="8"/>
  <c r="Z12" i="8"/>
  <c r="AA12" i="8"/>
  <c r="AB12" i="8"/>
  <c r="AC12" i="8"/>
  <c r="X13" i="8"/>
  <c r="Y13" i="8"/>
  <c r="Z13" i="8"/>
  <c r="AA13" i="8"/>
  <c r="AD12" i="8" s="1"/>
  <c r="AB13" i="8"/>
  <c r="AC13" i="8"/>
  <c r="U5" i="2"/>
  <c r="B6" i="8"/>
  <c r="B7" i="8"/>
  <c r="D7" i="8"/>
  <c r="D15" i="8" s="1"/>
  <c r="B8" i="8"/>
  <c r="D8" i="8"/>
  <c r="D16" i="8" s="1"/>
  <c r="B9" i="8"/>
  <c r="F9" i="8"/>
  <c r="F17" i="8" s="1"/>
  <c r="B10" i="8"/>
  <c r="C10" i="8"/>
  <c r="C18" i="8" s="1"/>
  <c r="B11" i="8"/>
  <c r="D11" i="8"/>
  <c r="D19" i="8" s="1"/>
  <c r="B12" i="8"/>
  <c r="B13" i="8"/>
  <c r="I28" i="3"/>
  <c r="H5" i="9"/>
  <c r="H6" i="9"/>
  <c r="H7" i="9"/>
  <c r="H8" i="9"/>
  <c r="H9" i="9"/>
  <c r="H10" i="9"/>
  <c r="H4" i="9"/>
  <c r="F5" i="9"/>
  <c r="F6" i="9"/>
  <c r="F7" i="9"/>
  <c r="F8" i="9"/>
  <c r="F9" i="9"/>
  <c r="F10" i="9"/>
  <c r="F4" i="9"/>
  <c r="D5" i="9"/>
  <c r="D6" i="9"/>
  <c r="D7" i="9"/>
  <c r="D8" i="9"/>
  <c r="D9" i="9"/>
  <c r="D10" i="9"/>
  <c r="D4" i="9"/>
  <c r="B5" i="9"/>
  <c r="B6" i="9"/>
  <c r="B7" i="9"/>
  <c r="B8" i="9"/>
  <c r="B9" i="9"/>
  <c r="B10" i="9"/>
  <c r="B4" i="9"/>
  <c r="Y21" i="8" l="1"/>
  <c r="Z21" i="8"/>
  <c r="AA21" i="8"/>
  <c r="AB21" i="8"/>
  <c r="AC21" i="8"/>
  <c r="X21" i="8"/>
  <c r="Y20" i="8"/>
  <c r="Z20" i="8"/>
  <c r="AA20" i="8"/>
  <c r="AB20" i="8"/>
  <c r="AC20" i="8"/>
  <c r="X20" i="8"/>
  <c r="Y19" i="8"/>
  <c r="Z19" i="8"/>
  <c r="AA19" i="8"/>
  <c r="AB19" i="8"/>
  <c r="AC19" i="8"/>
  <c r="X19" i="8"/>
  <c r="Y18" i="8"/>
  <c r="Z18" i="8"/>
  <c r="AA18" i="8"/>
  <c r="AB18" i="8"/>
  <c r="AC18" i="8"/>
  <c r="X18" i="8"/>
  <c r="Y17" i="8"/>
  <c r="Z17" i="8"/>
  <c r="AA17" i="8"/>
  <c r="AB17" i="8"/>
  <c r="AC17" i="8"/>
  <c r="X17" i="8"/>
  <c r="Y16" i="8"/>
  <c r="Z16" i="8"/>
  <c r="AA16" i="8"/>
  <c r="AB16" i="8"/>
  <c r="AC16" i="8"/>
  <c r="X16" i="8"/>
  <c r="R21" i="8"/>
  <c r="S21" i="8"/>
  <c r="T21" i="8"/>
  <c r="U21" i="8"/>
  <c r="V21" i="8"/>
  <c r="Q21" i="8"/>
  <c r="R20" i="8"/>
  <c r="S20" i="8"/>
  <c r="T20" i="8"/>
  <c r="U20" i="8"/>
  <c r="V20" i="8"/>
  <c r="Q20" i="8"/>
  <c r="R18" i="8"/>
  <c r="S18" i="8"/>
  <c r="T18" i="8"/>
  <c r="U18" i="8"/>
  <c r="V18" i="8"/>
  <c r="Q18" i="8"/>
  <c r="R17" i="8"/>
  <c r="S17" i="8"/>
  <c r="T17" i="8"/>
  <c r="U17" i="8"/>
  <c r="V17" i="8"/>
  <c r="Q17" i="8"/>
  <c r="R16" i="8"/>
  <c r="S16" i="8"/>
  <c r="T16" i="8"/>
  <c r="U16" i="8"/>
  <c r="V16" i="8"/>
  <c r="Q16" i="8"/>
  <c r="K21" i="8"/>
  <c r="L21" i="8"/>
  <c r="M21" i="8"/>
  <c r="N21" i="8"/>
  <c r="O21" i="8"/>
  <c r="J21" i="8"/>
  <c r="J19" i="8"/>
  <c r="K19" i="8"/>
  <c r="L19" i="8"/>
  <c r="M19" i="8"/>
  <c r="N19" i="8"/>
  <c r="O19" i="8"/>
  <c r="K18" i="8"/>
  <c r="L18" i="8"/>
  <c r="M18" i="8"/>
  <c r="N18" i="8"/>
  <c r="O18" i="8"/>
  <c r="J18" i="8"/>
  <c r="O17" i="8"/>
  <c r="K17" i="8"/>
  <c r="L17" i="8"/>
  <c r="M17" i="8"/>
  <c r="N17" i="8"/>
  <c r="J17" i="8"/>
  <c r="K33" i="3"/>
  <c r="K32" i="3"/>
  <c r="K31" i="3"/>
  <c r="K30" i="3"/>
  <c r="K29" i="3"/>
  <c r="K27" i="3"/>
  <c r="J27" i="3"/>
  <c r="K22" i="3"/>
  <c r="K21" i="3"/>
  <c r="K20" i="3"/>
  <c r="K19" i="3"/>
  <c r="K18" i="3"/>
  <c r="K17" i="3"/>
  <c r="K16" i="3"/>
  <c r="J16" i="3"/>
  <c r="K32" i="4"/>
  <c r="K31" i="4"/>
  <c r="K30" i="4"/>
  <c r="K29" i="4"/>
  <c r="K28" i="4"/>
  <c r="K27" i="4"/>
  <c r="K26" i="4"/>
  <c r="J26" i="4"/>
  <c r="K20" i="4"/>
  <c r="K19" i="4"/>
  <c r="K18" i="4"/>
  <c r="K17" i="4"/>
  <c r="K16" i="4"/>
  <c r="K15" i="4"/>
  <c r="K14" i="4"/>
  <c r="J14" i="4"/>
  <c r="K34" i="5"/>
  <c r="K33" i="5"/>
  <c r="K32" i="5"/>
  <c r="K31" i="5"/>
  <c r="K30" i="5"/>
  <c r="K29" i="5"/>
  <c r="K28" i="5"/>
  <c r="J28" i="5"/>
  <c r="K16" i="5"/>
  <c r="K17" i="5"/>
  <c r="K18" i="5"/>
  <c r="K19" i="5"/>
  <c r="K20" i="5"/>
  <c r="K21" i="5"/>
  <c r="J15" i="5"/>
  <c r="K15" i="5"/>
  <c r="L19" i="5" l="1"/>
  <c r="L16" i="3"/>
  <c r="I34" i="5"/>
  <c r="I33" i="5"/>
  <c r="I32" i="5"/>
  <c r="I31" i="5"/>
  <c r="I30" i="5"/>
  <c r="I29" i="5"/>
  <c r="I28" i="5"/>
  <c r="I4" i="9" s="1"/>
  <c r="H5" i="5"/>
  <c r="H6" i="5"/>
  <c r="H7" i="5"/>
  <c r="H8" i="5"/>
  <c r="H9" i="5"/>
  <c r="H10" i="5"/>
  <c r="G5" i="5"/>
  <c r="G6" i="5"/>
  <c r="G7" i="5"/>
  <c r="G8" i="5"/>
  <c r="G9" i="5"/>
  <c r="G10" i="5"/>
  <c r="F5" i="5"/>
  <c r="F6" i="5"/>
  <c r="F7" i="5"/>
  <c r="F8" i="5"/>
  <c r="F9" i="5"/>
  <c r="F10" i="5"/>
  <c r="E5" i="5"/>
  <c r="E6" i="5"/>
  <c r="E7" i="5"/>
  <c r="E8" i="5"/>
  <c r="E9" i="5"/>
  <c r="E10" i="5"/>
  <c r="D5" i="5"/>
  <c r="D6" i="5"/>
  <c r="D7" i="5"/>
  <c r="D8" i="5"/>
  <c r="D9" i="5"/>
  <c r="D10" i="5"/>
  <c r="D4" i="5"/>
  <c r="E4" i="5"/>
  <c r="F4" i="5"/>
  <c r="G4" i="5"/>
  <c r="H4" i="5"/>
  <c r="C5" i="5"/>
  <c r="C6" i="5"/>
  <c r="C7" i="5"/>
  <c r="C8" i="5"/>
  <c r="C9" i="5"/>
  <c r="C10" i="5"/>
  <c r="C4" i="5"/>
  <c r="I32" i="4"/>
  <c r="I31" i="4"/>
  <c r="I30" i="4"/>
  <c r="L30" i="4" s="1"/>
  <c r="I29" i="4"/>
  <c r="I28" i="4"/>
  <c r="I27" i="4"/>
  <c r="I26" i="4"/>
  <c r="G4" i="9" s="1"/>
  <c r="I21" i="5"/>
  <c r="I20" i="5"/>
  <c r="J20" i="5" s="1"/>
  <c r="I19" i="5"/>
  <c r="J19" i="5" s="1"/>
  <c r="I18" i="5"/>
  <c r="I17" i="5"/>
  <c r="I16" i="5"/>
  <c r="J16" i="5" s="1"/>
  <c r="I15" i="5"/>
  <c r="I29" i="3"/>
  <c r="E6" i="9" s="1"/>
  <c r="I30" i="3"/>
  <c r="I31" i="3"/>
  <c r="E8" i="9" s="1"/>
  <c r="I32" i="3"/>
  <c r="E9" i="9" s="1"/>
  <c r="I33" i="3"/>
  <c r="E10" i="9" s="1"/>
  <c r="I27" i="3"/>
  <c r="E4" i="9" s="1"/>
  <c r="I16" i="3"/>
  <c r="L32" i="3" l="1"/>
  <c r="L30" i="3"/>
  <c r="E7" i="9"/>
  <c r="I5" i="9"/>
  <c r="J29" i="5"/>
  <c r="J31" i="3"/>
  <c r="I4" i="5"/>
  <c r="L15" i="5"/>
  <c r="J27" i="4"/>
  <c r="G5" i="9"/>
  <c r="J31" i="4"/>
  <c r="G9" i="9"/>
  <c r="J32" i="5"/>
  <c r="I8" i="9"/>
  <c r="L27" i="4"/>
  <c r="L28" i="5"/>
  <c r="L31" i="3"/>
  <c r="G10" i="9"/>
  <c r="J32" i="4"/>
  <c r="I9" i="9"/>
  <c r="J33" i="5"/>
  <c r="J33" i="3"/>
  <c r="L17" i="5"/>
  <c r="J17" i="5"/>
  <c r="G7" i="9"/>
  <c r="J29" i="4"/>
  <c r="J30" i="5"/>
  <c r="I6" i="9"/>
  <c r="I10" i="9"/>
  <c r="J34" i="5"/>
  <c r="L31" i="4"/>
  <c r="L26" i="4"/>
  <c r="L34" i="5"/>
  <c r="L20" i="5"/>
  <c r="J30" i="3"/>
  <c r="G6" i="9"/>
  <c r="J28" i="4"/>
  <c r="L28" i="4"/>
  <c r="J29" i="3"/>
  <c r="J21" i="5"/>
  <c r="L21" i="5"/>
  <c r="J32" i="3"/>
  <c r="L18" i="5"/>
  <c r="J18" i="5"/>
  <c r="G8" i="9"/>
  <c r="J30" i="4"/>
  <c r="J31" i="5"/>
  <c r="I7" i="9"/>
  <c r="L29" i="4"/>
  <c r="L33" i="5"/>
  <c r="L27" i="3"/>
  <c r="L32" i="4"/>
  <c r="L29" i="5"/>
  <c r="L33" i="3"/>
  <c r="L30" i="5"/>
  <c r="L16" i="5"/>
  <c r="L29" i="3"/>
  <c r="L31" i="5"/>
  <c r="L32" i="5"/>
  <c r="H5" i="4"/>
  <c r="H6" i="4"/>
  <c r="H7" i="4"/>
  <c r="H8" i="4"/>
  <c r="H9" i="4"/>
  <c r="H10" i="4"/>
  <c r="G5" i="4"/>
  <c r="G6" i="4"/>
  <c r="G7" i="4"/>
  <c r="G8" i="4"/>
  <c r="G9" i="4"/>
  <c r="G10" i="4"/>
  <c r="F5" i="4"/>
  <c r="F6" i="4"/>
  <c r="F7" i="4"/>
  <c r="F8" i="4"/>
  <c r="F9" i="4"/>
  <c r="F10" i="4"/>
  <c r="E5" i="4"/>
  <c r="E6" i="4"/>
  <c r="E7" i="4"/>
  <c r="E8" i="4"/>
  <c r="I8" i="4" s="1"/>
  <c r="E9" i="4"/>
  <c r="E10" i="4"/>
  <c r="D5" i="4"/>
  <c r="D6" i="4"/>
  <c r="D7" i="4"/>
  <c r="D8" i="4"/>
  <c r="D9" i="4"/>
  <c r="D10" i="4"/>
  <c r="D4" i="4"/>
  <c r="E4" i="4"/>
  <c r="F4" i="4"/>
  <c r="G4" i="4"/>
  <c r="H4" i="4"/>
  <c r="C5" i="4"/>
  <c r="I5" i="4" s="1"/>
  <c r="C6" i="4"/>
  <c r="I6" i="4" s="1"/>
  <c r="C7" i="4"/>
  <c r="C8" i="4"/>
  <c r="C9" i="4"/>
  <c r="I9" i="4" s="1"/>
  <c r="C10" i="4"/>
  <c r="I10" i="4" s="1"/>
  <c r="C4" i="4"/>
  <c r="I20" i="4"/>
  <c r="I19" i="4"/>
  <c r="I18" i="4"/>
  <c r="I17" i="4"/>
  <c r="I16" i="4"/>
  <c r="I15" i="4"/>
  <c r="I14" i="4"/>
  <c r="L14" i="4" s="1"/>
  <c r="D10" i="3"/>
  <c r="E10" i="3"/>
  <c r="F10" i="3"/>
  <c r="G10" i="3"/>
  <c r="H10" i="3"/>
  <c r="D9" i="3"/>
  <c r="E9" i="3"/>
  <c r="F9" i="3"/>
  <c r="G9" i="3"/>
  <c r="H9" i="3"/>
  <c r="D8" i="3"/>
  <c r="E8" i="3"/>
  <c r="I8" i="3" s="1"/>
  <c r="F8" i="3"/>
  <c r="G8" i="3"/>
  <c r="H8" i="3"/>
  <c r="D7" i="3"/>
  <c r="I7" i="3" s="1"/>
  <c r="E7" i="3"/>
  <c r="F7" i="3"/>
  <c r="G7" i="3"/>
  <c r="H7" i="3"/>
  <c r="D6" i="3"/>
  <c r="E6" i="3"/>
  <c r="F6" i="3"/>
  <c r="I6" i="3" s="1"/>
  <c r="G6" i="3"/>
  <c r="H6" i="3"/>
  <c r="D5" i="3"/>
  <c r="E5" i="3"/>
  <c r="F5" i="3"/>
  <c r="G5" i="3"/>
  <c r="H5" i="3"/>
  <c r="D4" i="3"/>
  <c r="E4" i="3"/>
  <c r="F4" i="3"/>
  <c r="G4" i="3"/>
  <c r="H4" i="3"/>
  <c r="C5" i="3"/>
  <c r="I5" i="3" s="1"/>
  <c r="C6" i="3"/>
  <c r="C7" i="3"/>
  <c r="C8" i="3"/>
  <c r="C9" i="3"/>
  <c r="I9" i="3" s="1"/>
  <c r="C10" i="3"/>
  <c r="C4" i="3"/>
  <c r="I22" i="3"/>
  <c r="I21" i="3"/>
  <c r="I20" i="3"/>
  <c r="I19" i="3"/>
  <c r="I18" i="3"/>
  <c r="I17" i="3"/>
  <c r="I9" i="5"/>
  <c r="I10" i="5"/>
  <c r="I8" i="5"/>
  <c r="I7" i="5"/>
  <c r="I6" i="5"/>
  <c r="I5" i="5"/>
  <c r="I10" i="3"/>
  <c r="I4" i="3"/>
  <c r="I7" i="4"/>
  <c r="J17" i="3" l="1"/>
  <c r="L17" i="3"/>
  <c r="J21" i="3"/>
  <c r="L21" i="3"/>
  <c r="J18" i="4"/>
  <c r="L18" i="4"/>
  <c r="J18" i="3"/>
  <c r="L18" i="3"/>
  <c r="J15" i="4"/>
  <c r="L15" i="4"/>
  <c r="J20" i="3"/>
  <c r="L20" i="3"/>
  <c r="J17" i="4"/>
  <c r="L17" i="4"/>
  <c r="J22" i="3"/>
  <c r="L22" i="3"/>
  <c r="J19" i="4"/>
  <c r="L19" i="4"/>
  <c r="J19" i="3"/>
  <c r="L19" i="3"/>
  <c r="J16" i="4"/>
  <c r="L16" i="4"/>
  <c r="J20" i="4"/>
  <c r="L20" i="4"/>
  <c r="I4" i="4"/>
  <c r="L10" i="7"/>
  <c r="L11" i="7"/>
  <c r="L12" i="7"/>
  <c r="L7" i="7"/>
  <c r="L8" i="7"/>
  <c r="L9" i="7"/>
  <c r="L6" i="7"/>
  <c r="C18" i="2" l="1"/>
  <c r="C32" i="2"/>
  <c r="D32" i="2"/>
  <c r="E32" i="2"/>
  <c r="C16" i="2"/>
  <c r="D16" i="2"/>
  <c r="E16" i="2"/>
  <c r="D20" i="2"/>
  <c r="E20" i="2"/>
  <c r="C24" i="2"/>
  <c r="D24" i="2"/>
  <c r="E24" i="2"/>
  <c r="C28" i="2"/>
  <c r="D28" i="2"/>
  <c r="E28" i="2"/>
  <c r="C12" i="2"/>
  <c r="C11" i="2" s="1"/>
  <c r="D12" i="2"/>
  <c r="D11" i="2" s="1"/>
  <c r="E12" i="2"/>
  <c r="C8" i="2"/>
  <c r="D8" i="2"/>
  <c r="E8" i="2"/>
  <c r="F32" i="2"/>
  <c r="F28" i="2"/>
  <c r="F24" i="2"/>
  <c r="F20" i="2"/>
  <c r="F16" i="2"/>
  <c r="F12" i="2"/>
  <c r="F8" i="2"/>
  <c r="A24" i="1"/>
  <c r="A25" i="1"/>
  <c r="A26" i="1"/>
  <c r="A27" i="1"/>
  <c r="A28" i="1"/>
  <c r="A29" i="1"/>
  <c r="A30" i="1"/>
  <c r="A31" i="1"/>
  <c r="A32" i="1"/>
  <c r="A33" i="1"/>
  <c r="A23" i="1"/>
  <c r="F11" i="2" l="1"/>
  <c r="L6" i="2"/>
  <c r="E11" i="2"/>
  <c r="K6" i="2"/>
  <c r="E8" i="8" s="1"/>
  <c r="E16" i="8" s="1"/>
  <c r="K5" i="2"/>
  <c r="E7" i="8" s="1"/>
  <c r="E15" i="8" s="1"/>
  <c r="L5" i="2"/>
  <c r="F7" i="8" s="1"/>
  <c r="F15" i="8" s="1"/>
  <c r="I5" i="2"/>
  <c r="C7" i="8" l="1"/>
  <c r="C15" i="8" s="1"/>
  <c r="N5" i="2"/>
  <c r="O5" i="2"/>
  <c r="F8" i="8"/>
  <c r="F16" i="8" s="1"/>
  <c r="M5" i="2"/>
  <c r="G7" i="8" s="1"/>
  <c r="K11" i="2"/>
  <c r="E13" i="8" s="1"/>
  <c r="E21" i="8" s="1"/>
  <c r="K10" i="2"/>
  <c r="E12" i="8" s="1"/>
  <c r="E20" i="8" s="1"/>
  <c r="K9" i="2"/>
  <c r="E11" i="8" s="1"/>
  <c r="E19" i="8" s="1"/>
  <c r="K8" i="2"/>
  <c r="E10" i="8" s="1"/>
  <c r="E18" i="8" s="1"/>
  <c r="K7" i="2"/>
  <c r="E9" i="8" s="1"/>
  <c r="E17" i="8" s="1"/>
  <c r="L11" i="2"/>
  <c r="F13" i="8" s="1"/>
  <c r="F21" i="8" s="1"/>
  <c r="L10" i="2"/>
  <c r="F12" i="8" s="1"/>
  <c r="F20" i="8" s="1"/>
  <c r="L9" i="2"/>
  <c r="F11" i="8" s="1"/>
  <c r="F19" i="8" s="1"/>
  <c r="L8" i="2"/>
  <c r="F10" i="8" s="1"/>
  <c r="F18" i="8" s="1"/>
  <c r="I11" i="2"/>
  <c r="I10" i="2"/>
  <c r="I9" i="2"/>
  <c r="I7" i="2"/>
  <c r="I6" i="2"/>
  <c r="J11" i="2"/>
  <c r="D13" i="8" s="1"/>
  <c r="D21" i="8" s="1"/>
  <c r="J10" i="2"/>
  <c r="D12" i="8" s="1"/>
  <c r="D20" i="8" s="1"/>
  <c r="J8" i="2"/>
  <c r="J7" i="2"/>
  <c r="D9" i="8" s="1"/>
  <c r="D17" i="8" s="1"/>
  <c r="C20" i="2"/>
  <c r="H7" i="8" l="1"/>
  <c r="H15" i="8" s="1"/>
  <c r="G15" i="8"/>
  <c r="C8" i="8"/>
  <c r="C16" i="8" s="1"/>
  <c r="N6" i="2"/>
  <c r="N11" i="2"/>
  <c r="C13" i="8"/>
  <c r="C21" i="8" s="1"/>
  <c r="O11" i="2"/>
  <c r="P11" i="2" s="1"/>
  <c r="O6" i="2"/>
  <c r="N7" i="2"/>
  <c r="O7" i="2"/>
  <c r="C9" i="8"/>
  <c r="C17" i="8" s="1"/>
  <c r="D10" i="8"/>
  <c r="D18" i="8" s="1"/>
  <c r="O8" i="2"/>
  <c r="N8" i="2"/>
  <c r="O9" i="2"/>
  <c r="N9" i="2"/>
  <c r="C11" i="8"/>
  <c r="C19" i="8" s="1"/>
  <c r="C12" i="8"/>
  <c r="C20" i="8" s="1"/>
  <c r="N10" i="2"/>
  <c r="O10" i="2"/>
  <c r="C4" i="9"/>
  <c r="P5" i="2"/>
  <c r="M8" i="2"/>
  <c r="G10" i="8" s="1"/>
  <c r="M6" i="2"/>
  <c r="G8" i="8" s="1"/>
  <c r="M7" i="2"/>
  <c r="G9" i="8" s="1"/>
  <c r="M9" i="2"/>
  <c r="G11" i="8" s="1"/>
  <c r="M10" i="2"/>
  <c r="M11" i="2"/>
  <c r="H11" i="8" l="1"/>
  <c r="H19" i="8" s="1"/>
  <c r="G19" i="8"/>
  <c r="H9" i="8"/>
  <c r="H17" i="8" s="1"/>
  <c r="G17" i="8"/>
  <c r="H8" i="8"/>
  <c r="H16" i="8" s="1"/>
  <c r="G16" i="8"/>
  <c r="H10" i="8"/>
  <c r="H18" i="8" s="1"/>
  <c r="G18" i="8"/>
  <c r="U10" i="2"/>
  <c r="C9" i="9" s="1"/>
  <c r="G12" i="8"/>
  <c r="U11" i="2"/>
  <c r="C10" i="9" s="1"/>
  <c r="G13" i="8"/>
  <c r="P10" i="2"/>
  <c r="U6" i="2"/>
  <c r="C5" i="9" s="1"/>
  <c r="P6" i="2"/>
  <c r="U7" i="2"/>
  <c r="C6" i="9" s="1"/>
  <c r="P7" i="2"/>
  <c r="U8" i="2"/>
  <c r="C7" i="9" s="1"/>
  <c r="P8" i="2"/>
  <c r="U9" i="2"/>
  <c r="C8" i="9" s="1"/>
  <c r="P9" i="2"/>
  <c r="H13" i="8" l="1"/>
  <c r="H21" i="8" s="1"/>
  <c r="G21" i="8"/>
  <c r="H12" i="8"/>
  <c r="H20" i="8" s="1"/>
  <c r="G20" i="8"/>
  <c r="K28" i="3"/>
  <c r="L28" i="3" s="1"/>
  <c r="E5" i="9"/>
  <c r="J28" i="3"/>
</calcChain>
</file>

<file path=xl/sharedStrings.xml><?xml version="1.0" encoding="utf-8"?>
<sst xmlns="http://schemas.openxmlformats.org/spreadsheetml/2006/main" count="678" uniqueCount="125">
  <si>
    <t>Concentración</t>
  </si>
  <si>
    <t>Ensayo 1</t>
  </si>
  <si>
    <t>Ensayo 2</t>
  </si>
  <si>
    <t>Ensayo 3</t>
  </si>
  <si>
    <t>PROM</t>
  </si>
  <si>
    <t>Muestra 1</t>
  </si>
  <si>
    <t>Muestra 2</t>
  </si>
  <si>
    <t>Muestra 3</t>
  </si>
  <si>
    <t>Muestra 4</t>
  </si>
  <si>
    <t>dilucion de 100 uL en 900uL</t>
  </si>
  <si>
    <t xml:space="preserve">Muestra </t>
  </si>
  <si>
    <t>BLANCO</t>
  </si>
  <si>
    <t>Tiempo (horas)</t>
  </si>
  <si>
    <t>y = 3,1091x</t>
  </si>
  <si>
    <t>3300 H</t>
  </si>
  <si>
    <t>FECHA</t>
  </si>
  <si>
    <t>TOMA</t>
  </si>
  <si>
    <t>HR (%)</t>
  </si>
  <si>
    <t>T °C</t>
  </si>
  <si>
    <t>HORA</t>
  </si>
  <si>
    <t>2200 HZ</t>
  </si>
  <si>
    <t>1100 HZ</t>
  </si>
  <si>
    <t>2:00 p.m</t>
  </si>
  <si>
    <t>TIEMPO</t>
  </si>
  <si>
    <t>02:00p.m.</t>
  </si>
  <si>
    <t>3:00pm</t>
  </si>
  <si>
    <t>5:00pm</t>
  </si>
  <si>
    <r>
      <rPr>
        <b/>
        <sz val="11"/>
        <color theme="1"/>
        <rFont val="Calibri"/>
        <family val="2"/>
        <scheme val="minor"/>
      </rPr>
      <t>Concentración</t>
    </r>
    <r>
      <rPr>
        <sz val="11"/>
        <color theme="1"/>
        <rFont val="Calibri"/>
        <family val="2"/>
        <scheme val="minor"/>
      </rPr>
      <t xml:space="preserve"> (g/L)</t>
    </r>
  </si>
  <si>
    <t>PROM/BLANCO</t>
  </si>
  <si>
    <t>Muestra 5</t>
  </si>
  <si>
    <t>Muestra 6</t>
  </si>
  <si>
    <t>TIEMPO h</t>
  </si>
  <si>
    <t>CONCENTRACIÓN</t>
  </si>
  <si>
    <t>absorbancia</t>
  </si>
  <si>
    <t xml:space="preserve">Ho= promedios de pruebas iguales </t>
  </si>
  <si>
    <t>H1= medias dif</t>
  </si>
  <si>
    <t>Acep Ho</t>
  </si>
  <si>
    <t>Acepta H1</t>
  </si>
  <si>
    <t>Datos Err</t>
  </si>
  <si>
    <t xml:space="preserve">Absorbancia </t>
  </si>
  <si>
    <t>ABSORBANCIA</t>
  </si>
  <si>
    <t>Fcri&gt;fcal</t>
  </si>
  <si>
    <t>VARIANZA</t>
  </si>
  <si>
    <t>DES ESTANDAR</t>
  </si>
  <si>
    <t>COEF DESV</t>
  </si>
  <si>
    <t>Tiempo (Horas)</t>
  </si>
  <si>
    <t>3300Hz</t>
  </si>
  <si>
    <t>3300Hz (g/L)</t>
  </si>
  <si>
    <t>2200hz (g/L)</t>
  </si>
  <si>
    <t>1100hz (g/L)</t>
  </si>
  <si>
    <t>Blanco (g/L)</t>
  </si>
  <si>
    <t>https://www.youtube.com/watch?v=BPTSYJWMQo4</t>
  </si>
  <si>
    <t xml:space="preserve">Muestra 1 </t>
  </si>
  <si>
    <t>2200Hz</t>
  </si>
  <si>
    <t xml:space="preserve">1100Hz </t>
  </si>
  <si>
    <t>LO</t>
  </si>
  <si>
    <t>MUESTRAS</t>
  </si>
  <si>
    <t>C. TURBIDEZ BLANCO</t>
  </si>
  <si>
    <t>C. TURBIDEZ  MUESTRAS</t>
  </si>
  <si>
    <t xml:space="preserve">Selección de datos </t>
  </si>
  <si>
    <t>1100Hz</t>
  </si>
  <si>
    <t>v</t>
  </si>
  <si>
    <t>V</t>
  </si>
  <si>
    <t>z</t>
  </si>
  <si>
    <t>ml</t>
  </si>
  <si>
    <t>L</t>
  </si>
  <si>
    <t>cm</t>
  </si>
  <si>
    <t>ANOVA</t>
  </si>
  <si>
    <t>Análisis de varianza de un factor</t>
  </si>
  <si>
    <t>RESUMEN</t>
  </si>
  <si>
    <t>Grupos</t>
  </si>
  <si>
    <t>Cuenta</t>
  </si>
  <si>
    <t>Suma</t>
  </si>
  <si>
    <t>Promedio</t>
  </si>
  <si>
    <t>Varianza</t>
  </si>
  <si>
    <t>ANÁLISIS DE VARIANZA</t>
  </si>
  <si>
    <t>Origen de las variaciones</t>
  </si>
  <si>
    <t>Suma de cuadrados</t>
  </si>
  <si>
    <t>Grados de libertad</t>
  </si>
  <si>
    <t>Promedio de los cuadrados</t>
  </si>
  <si>
    <t>F</t>
  </si>
  <si>
    <t>Probabilidad</t>
  </si>
  <si>
    <t>Valor crítico para F</t>
  </si>
  <si>
    <t>Entre grupos</t>
  </si>
  <si>
    <t>Dentro de los grupos</t>
  </si>
  <si>
    <t>Total</t>
  </si>
  <si>
    <t xml:space="preserve"> </t>
  </si>
  <si>
    <t>Fcri&lt;Fcal</t>
  </si>
  <si>
    <t>HDS=</t>
  </si>
  <si>
    <t>Multiplicador</t>
  </si>
  <si>
    <t>MSE=</t>
  </si>
  <si>
    <t>n=</t>
  </si>
  <si>
    <t>Blanco</t>
  </si>
  <si>
    <t>PIGMENTOS</t>
  </si>
  <si>
    <t xml:space="preserve">CONCENTRACIÓN RELATIVA CLOROFILA a </t>
  </si>
  <si>
    <t xml:space="preserve">CONCENTRACIÓN RELATIVA CLOROFILA B </t>
  </si>
  <si>
    <t xml:space="preserve">CAROTENOIDES TOTALES </t>
  </si>
  <si>
    <t>Tiempo (Días)</t>
  </si>
  <si>
    <t>M</t>
  </si>
  <si>
    <t>CONTROL</t>
  </si>
  <si>
    <t>Concentración (g/L)</t>
  </si>
  <si>
    <t>TIEMPO (días)</t>
  </si>
  <si>
    <t xml:space="preserve">Control </t>
  </si>
  <si>
    <t>CONCENTRACIÓN DE BIOMASA (G/L)</t>
  </si>
  <si>
    <t>GRÁFICA</t>
  </si>
  <si>
    <t>3300 HZ</t>
  </si>
  <si>
    <t>1100 Hz</t>
  </si>
  <si>
    <t>2200 Hz</t>
  </si>
  <si>
    <t>3300 Hz</t>
  </si>
  <si>
    <t>PRUEBA TUKEY</t>
  </si>
  <si>
    <t>HSD</t>
  </si>
  <si>
    <t>MULTIPLICADOR</t>
  </si>
  <si>
    <t>Mse</t>
  </si>
  <si>
    <t>n</t>
  </si>
  <si>
    <t>PROMEDIO</t>
  </si>
  <si>
    <t>DESVIA. EST</t>
  </si>
  <si>
    <t>CV</t>
  </si>
  <si>
    <t>EXISTE DIF</t>
  </si>
  <si>
    <t>ANÁLISIS ANOVA</t>
  </si>
  <si>
    <t>DES. ESTÁNDAR</t>
  </si>
  <si>
    <t>MG</t>
  </si>
  <si>
    <t>BIOMASA</t>
  </si>
  <si>
    <t>ML</t>
  </si>
  <si>
    <t>VOLUMEN</t>
  </si>
  <si>
    <t>DATOS CULTIVO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</si>
</sst>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61">
    <xf numFmtId="0" fontId="0" fillId="0" borderId="0" xfId="0"/>
    <xf numFmtId="0" fontId="0" fillId="0" borderId="0" xfId="0" applyBorder="1"/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0" xfId="0" applyFont="1" applyBorder="1"/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0" xfId="0"/>
    <xf numFmtId="0" fontId="0" fillId="0" borderId="0" xfId="0" applyFont="1" applyBorder="1"/>
    <xf numFmtId="0" fontId="0" fillId="0" borderId="0" xfId="0" applyFont="1"/>
    <xf numFmtId="0" fontId="0" fillId="0" borderId="0" xfId="0" applyFill="1" applyBorder="1" applyAlignment="1">
      <alignment horizontal="center"/>
    </xf>
    <xf numFmtId="0" fontId="0" fillId="0" borderId="0" xfId="0" applyBorder="1" applyAlignment="1"/>
    <xf numFmtId="0" fontId="0" fillId="0" borderId="11" xfId="0" applyFill="1" applyBorder="1" applyAlignment="1">
      <alignment horizontal="center"/>
    </xf>
    <xf numFmtId="0" fontId="0" fillId="0" borderId="8" xfId="0" applyBorder="1"/>
    <xf numFmtId="0" fontId="0" fillId="0" borderId="9" xfId="0" applyFont="1" applyBorder="1"/>
    <xf numFmtId="0" fontId="0" fillId="0" borderId="10" xfId="0" applyFont="1" applyBorder="1"/>
    <xf numFmtId="0" fontId="0" fillId="0" borderId="11" xfId="0" applyBorder="1"/>
    <xf numFmtId="0" fontId="0" fillId="0" borderId="10" xfId="0" applyFont="1" applyFill="1" applyBorder="1"/>
    <xf numFmtId="0" fontId="0" fillId="0" borderId="11" xfId="0" applyFont="1" applyBorder="1"/>
    <xf numFmtId="0" fontId="1" fillId="0" borderId="12" xfId="0" applyFont="1" applyBorder="1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10" xfId="0" applyBorder="1"/>
    <xf numFmtId="0" fontId="1" fillId="0" borderId="1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18" fontId="0" fillId="0" borderId="13" xfId="0" applyNumberFormat="1" applyBorder="1" applyAlignment="1">
      <alignment horizontal="center"/>
    </xf>
    <xf numFmtId="14" fontId="0" fillId="0" borderId="0" xfId="0" applyNumberFormat="1"/>
    <xf numFmtId="14" fontId="0" fillId="0" borderId="13" xfId="0" applyNumberFormat="1" applyBorder="1"/>
    <xf numFmtId="0" fontId="0" fillId="0" borderId="13" xfId="0" applyFont="1" applyBorder="1" applyAlignment="1">
      <alignment horizontal="center"/>
    </xf>
    <xf numFmtId="14" fontId="0" fillId="0" borderId="13" xfId="0" applyNumberFormat="1" applyFont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20" fontId="1" fillId="0" borderId="1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Font="1" applyBorder="1" applyAlignment="1">
      <alignment horizontal="center"/>
    </xf>
    <xf numFmtId="0" fontId="0" fillId="3" borderId="0" xfId="0" applyFill="1"/>
    <xf numFmtId="0" fontId="0" fillId="3" borderId="13" xfId="0" applyFont="1" applyFill="1" applyBorder="1" applyAlignment="1">
      <alignment horizontal="center"/>
    </xf>
    <xf numFmtId="0" fontId="0" fillId="0" borderId="0" xfId="0" applyFill="1"/>
    <xf numFmtId="0" fontId="0" fillId="0" borderId="6" xfId="0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9" fontId="0" fillId="0" borderId="0" xfId="1" applyFont="1"/>
    <xf numFmtId="0" fontId="0" fillId="0" borderId="8" xfId="0" applyBorder="1" applyAlignment="1">
      <alignment horizontal="center"/>
    </xf>
    <xf numFmtId="0" fontId="4" fillId="0" borderId="0" xfId="2"/>
    <xf numFmtId="0" fontId="0" fillId="0" borderId="0" xfId="0" applyFill="1" applyBorder="1" applyAlignment="1"/>
    <xf numFmtId="0" fontId="0" fillId="0" borderId="18" xfId="0" applyFill="1" applyBorder="1" applyAlignment="1"/>
    <xf numFmtId="0" fontId="5" fillId="0" borderId="19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 wrapText="1"/>
    </xf>
    <xf numFmtId="0" fontId="5" fillId="0" borderId="19" xfId="0" applyFont="1" applyFill="1" applyBorder="1" applyAlignment="1">
      <alignment horizontal="center" vertical="center" wrapText="1"/>
    </xf>
    <xf numFmtId="0" fontId="0" fillId="5" borderId="0" xfId="0" applyFill="1"/>
    <xf numFmtId="0" fontId="0" fillId="6" borderId="0" xfId="0" applyFill="1"/>
    <xf numFmtId="0" fontId="1" fillId="0" borderId="0" xfId="0" applyFont="1" applyBorder="1" applyAlignment="1">
      <alignment horizontal="center"/>
    </xf>
    <xf numFmtId="164" fontId="0" fillId="0" borderId="0" xfId="0" applyNumberFormat="1" applyFill="1" applyBorder="1" applyAlignment="1"/>
    <xf numFmtId="2" fontId="0" fillId="0" borderId="0" xfId="0" applyNumberFormat="1"/>
    <xf numFmtId="164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0" fontId="0" fillId="3" borderId="10" xfId="0" applyFill="1" applyBorder="1"/>
    <xf numFmtId="0" fontId="0" fillId="3" borderId="6" xfId="0" applyFill="1" applyBorder="1"/>
    <xf numFmtId="0" fontId="0" fillId="3" borderId="9" xfId="0" applyFill="1" applyBorder="1"/>
    <xf numFmtId="0" fontId="0" fillId="7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3" xfId="0" applyBorder="1"/>
    <xf numFmtId="0" fontId="0" fillId="0" borderId="5" xfId="0" applyFill="1" applyBorder="1"/>
    <xf numFmtId="0" fontId="0" fillId="0" borderId="7" xfId="0" applyFill="1" applyBorder="1"/>
    <xf numFmtId="0" fontId="0" fillId="0" borderId="18" xfId="0" applyBorder="1"/>
    <xf numFmtId="0" fontId="0" fillId="6" borderId="0" xfId="0" applyFill="1" applyBorder="1" applyAlignment="1"/>
    <xf numFmtId="0" fontId="9" fillId="0" borderId="0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>
      <alignment wrapText="1"/>
    </xf>
    <xf numFmtId="0" fontId="8" fillId="0" borderId="5" xfId="0" applyFont="1" applyFill="1" applyBorder="1" applyAlignment="1">
      <alignment horizontal="center" vertical="center" wrapText="1" readingOrder="1"/>
    </xf>
    <xf numFmtId="0" fontId="9" fillId="0" borderId="6" xfId="0" applyFont="1" applyFill="1" applyBorder="1" applyAlignment="1">
      <alignment horizontal="center" vertical="center" wrapText="1" readingOrder="1"/>
    </xf>
    <xf numFmtId="0" fontId="6" fillId="0" borderId="7" xfId="0" applyFont="1" applyBorder="1"/>
    <xf numFmtId="0" fontId="6" fillId="0" borderId="18" xfId="0" applyFont="1" applyBorder="1"/>
    <xf numFmtId="0" fontId="6" fillId="0" borderId="8" xfId="0" applyFont="1" applyBorder="1"/>
    <xf numFmtId="0" fontId="1" fillId="0" borderId="13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2" fontId="10" fillId="0" borderId="13" xfId="0" applyNumberFormat="1" applyFont="1" applyFill="1" applyBorder="1" applyAlignment="1">
      <alignment horizontal="center"/>
    </xf>
    <xf numFmtId="2" fontId="11" fillId="0" borderId="13" xfId="0" applyNumberFormat="1" applyFont="1" applyFill="1" applyBorder="1" applyAlignment="1">
      <alignment horizontal="center"/>
    </xf>
    <xf numFmtId="2" fontId="10" fillId="0" borderId="0" xfId="0" applyNumberFormat="1" applyFont="1" applyFill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3" xfId="0" applyBorder="1"/>
    <xf numFmtId="165" fontId="0" fillId="0" borderId="13" xfId="0" applyNumberFormat="1" applyBorder="1"/>
    <xf numFmtId="0" fontId="1" fillId="0" borderId="13" xfId="0" applyFont="1" applyBorder="1"/>
    <xf numFmtId="2" fontId="0" fillId="4" borderId="13" xfId="0" applyNumberFormat="1" applyFill="1" applyBorder="1"/>
    <xf numFmtId="2" fontId="0" fillId="0" borderId="0" xfId="0" applyNumberFormat="1" applyFill="1" applyBorder="1"/>
    <xf numFmtId="0" fontId="0" fillId="9" borderId="13" xfId="0" applyFill="1" applyBorder="1"/>
    <xf numFmtId="165" fontId="0" fillId="10" borderId="13" xfId="0" applyNumberFormat="1" applyFill="1" applyBorder="1"/>
    <xf numFmtId="165" fontId="0" fillId="9" borderId="13" xfId="0" applyNumberFormat="1" applyFill="1" applyBorder="1"/>
    <xf numFmtId="9" fontId="0" fillId="4" borderId="13" xfId="1" applyFont="1" applyFill="1" applyBorder="1"/>
    <xf numFmtId="9" fontId="0" fillId="0" borderId="0" xfId="1" applyFont="1" applyFill="1" applyBorder="1"/>
    <xf numFmtId="0" fontId="0" fillId="10" borderId="0" xfId="0" applyFill="1"/>
    <xf numFmtId="165" fontId="0" fillId="0" borderId="0" xfId="0" applyNumberFormat="1"/>
    <xf numFmtId="0" fontId="1" fillId="0" borderId="0" xfId="0" applyFont="1" applyAlignment="1"/>
    <xf numFmtId="0" fontId="5" fillId="0" borderId="0" xfId="0" applyFont="1" applyFill="1" applyBorder="1" applyAlignment="1">
      <alignment horizontal="center"/>
    </xf>
    <xf numFmtId="0" fontId="12" fillId="0" borderId="19" xfId="0" applyFont="1" applyFill="1" applyBorder="1" applyAlignment="1">
      <alignment horizontal="center" wrapText="1"/>
    </xf>
    <xf numFmtId="0" fontId="0" fillId="4" borderId="0" xfId="0" applyFill="1" applyBorder="1" applyAlignment="1"/>
    <xf numFmtId="0" fontId="0" fillId="7" borderId="13" xfId="0" applyFill="1" applyBorder="1"/>
    <xf numFmtId="0" fontId="0" fillId="7" borderId="13" xfId="0" applyFill="1" applyBorder="1" applyAlignment="1">
      <alignment wrapText="1"/>
    </xf>
    <xf numFmtId="2" fontId="0" fillId="7" borderId="13" xfId="0" applyNumberFormat="1" applyFill="1" applyBorder="1"/>
    <xf numFmtId="0" fontId="0" fillId="0" borderId="22" xfId="0" applyFill="1" applyBorder="1"/>
    <xf numFmtId="0" fontId="0" fillId="0" borderId="13" xfId="0" applyFill="1" applyBorder="1"/>
    <xf numFmtId="2" fontId="0" fillId="0" borderId="13" xfId="0" applyNumberFormat="1" applyBorder="1"/>
    <xf numFmtId="0" fontId="1" fillId="11" borderId="13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14" fontId="1" fillId="0" borderId="13" xfId="0" applyNumberFormat="1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8" fillId="0" borderId="20" xfId="0" applyFont="1" applyFill="1" applyBorder="1" applyAlignment="1">
      <alignment horizontal="center" vertical="center" wrapText="1" readingOrder="1"/>
    </xf>
    <xf numFmtId="0" fontId="8" fillId="0" borderId="4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20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11" borderId="13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PROMEDIO BIOMASA</a:t>
            </a:r>
            <a:r>
              <a:rPr lang="es-CO" b="1" baseline="0">
                <a:solidFill>
                  <a:sysClr val="windowText" lastClr="000000"/>
                </a:solidFill>
              </a:rPr>
              <a:t> SECA (G/L) VS ENSAYOS REALIZADOS</a:t>
            </a:r>
            <a:endParaRPr lang="es-CO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BIOMASA!$G$4:$J$4</c:f>
                <c:numCache>
                  <c:formatCode>General</c:formatCode>
                  <c:ptCount val="4"/>
                  <c:pt idx="0">
                    <c:v>2.8119066642668208E-2</c:v>
                  </c:pt>
                  <c:pt idx="1">
                    <c:v>8.4110790412200501E-3</c:v>
                  </c:pt>
                  <c:pt idx="2">
                    <c:v>4.8368718933599085E-2</c:v>
                  </c:pt>
                  <c:pt idx="3">
                    <c:v>1.7275807715686643E-2</c:v>
                  </c:pt>
                </c:numCache>
              </c:numRef>
            </c:plus>
            <c:minus>
              <c:numRef>
                <c:f>BIOMASA!$G$4:$J$4</c:f>
                <c:numCache>
                  <c:formatCode>General</c:formatCode>
                  <c:ptCount val="4"/>
                  <c:pt idx="0">
                    <c:v>2.8119066642668208E-2</c:v>
                  </c:pt>
                  <c:pt idx="1">
                    <c:v>8.4110790412200501E-3</c:v>
                  </c:pt>
                  <c:pt idx="2">
                    <c:v>4.8368718933599085E-2</c:v>
                  </c:pt>
                  <c:pt idx="3">
                    <c:v>1.7275807715686643E-2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BIOMASA!$G$2:$J$2</c:f>
              <c:strCache>
                <c:ptCount val="4"/>
                <c:pt idx="0">
                  <c:v>CONTROL</c:v>
                </c:pt>
                <c:pt idx="1">
                  <c:v>1100 Hz</c:v>
                </c:pt>
                <c:pt idx="2">
                  <c:v>2200 Hz</c:v>
                </c:pt>
                <c:pt idx="3">
                  <c:v>3300 Hz</c:v>
                </c:pt>
              </c:strCache>
            </c:strRef>
          </c:cat>
          <c:val>
            <c:numRef>
              <c:f>BIOMASA!$G$3:$J$3</c:f>
              <c:numCache>
                <c:formatCode>0.00</c:formatCode>
                <c:ptCount val="4"/>
                <c:pt idx="0">
                  <c:v>0.68404257933095247</c:v>
                </c:pt>
                <c:pt idx="1">
                  <c:v>0.68985555755559291</c:v>
                </c:pt>
                <c:pt idx="2">
                  <c:v>0.81728284980316912</c:v>
                </c:pt>
                <c:pt idx="3">
                  <c:v>0.79840254872563765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8904576"/>
        <c:axId val="168910848"/>
      </c:barChart>
      <c:catAx>
        <c:axId val="168904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ysClr val="windowText" lastClr="000000"/>
                    </a:solidFill>
                  </a:rPr>
                  <a:t>ENSAYOS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10848"/>
        <c:crosses val="autoZero"/>
        <c:auto val="1"/>
        <c:lblAlgn val="ctr"/>
        <c:lblOffset val="100"/>
        <c:noMultiLvlLbl val="0"/>
      </c:catAx>
      <c:valAx>
        <c:axId val="1689108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0" i="0" baseline="0">
                    <a:solidFill>
                      <a:sysClr val="windowText" lastClr="000000"/>
                    </a:solidFill>
                    <a:effectLst/>
                  </a:rPr>
                  <a:t>CONCENTRACIÓN BIOMASA SECA (G/L)</a:t>
                </a:r>
                <a:endParaRPr lang="es-CO" sz="1050">
                  <a:solidFill>
                    <a:sysClr val="windowText" lastClr="000000"/>
                  </a:solidFill>
                  <a:effectLst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rich>
          </c:tx>
          <c:layout>
            <c:manualLayout>
              <c:xMode val="edge"/>
              <c:yMode val="edge"/>
              <c:x val="2.6200873362445413E-2"/>
              <c:y val="9.450290463632594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0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Concentración Biomasa VS Tiempo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Blanco</c:v>
          </c:tx>
          <c:xVal>
            <c:numRef>
              <c:f>CRECIMIENTO!$B$4:$B$10</c:f>
              <c:numCache>
                <c:formatCode>General</c:formatCode>
                <c:ptCount val="7"/>
                <c:pt idx="0">
                  <c:v>0</c:v>
                </c:pt>
                <c:pt idx="1">
                  <c:v>1.5057777777777777</c:v>
                </c:pt>
                <c:pt idx="2">
                  <c:v>3.1087916666666668</c:v>
                </c:pt>
                <c:pt idx="3">
                  <c:v>5.9513888888888893</c:v>
                </c:pt>
                <c:pt idx="4">
                  <c:v>8.1402777777777775</c:v>
                </c:pt>
                <c:pt idx="5">
                  <c:v>9.6782361111111097</c:v>
                </c:pt>
                <c:pt idx="6">
                  <c:v>13.753458333333334</c:v>
                </c:pt>
              </c:numCache>
            </c:numRef>
          </c:xVal>
          <c:yVal>
            <c:numRef>
              <c:f>CRECIMIENTO!$C$4:$C$10</c:f>
              <c:numCache>
                <c:formatCode>General</c:formatCode>
                <c:ptCount val="7"/>
                <c:pt idx="0">
                  <c:v>4.8717260376846858E-2</c:v>
                </c:pt>
                <c:pt idx="1">
                  <c:v>0.10188082689283072</c:v>
                </c:pt>
                <c:pt idx="2">
                  <c:v>0.15447468829855762</c:v>
                </c:pt>
                <c:pt idx="3">
                  <c:v>0.42324849409458748</c:v>
                </c:pt>
                <c:pt idx="4">
                  <c:v>0.45278328255846262</c:v>
                </c:pt>
                <c:pt idx="5">
                  <c:v>0.55877266196954234</c:v>
                </c:pt>
                <c:pt idx="6">
                  <c:v>0.61922205000361652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EC69-42A4-99F1-BCE0E170B7F7}"/>
            </c:ext>
          </c:extLst>
        </c:ser>
        <c:ser>
          <c:idx val="1"/>
          <c:order val="1"/>
          <c:tx>
            <c:v>3300Hz</c:v>
          </c:tx>
          <c:xVal>
            <c:numRef>
              <c:f>CRECIMIENTO!$D$4:$D$10</c:f>
              <c:numCache>
                <c:formatCode>General</c:formatCode>
                <c:ptCount val="7"/>
                <c:pt idx="0">
                  <c:v>0</c:v>
                </c:pt>
                <c:pt idx="1">
                  <c:v>1.8888749999999999</c:v>
                </c:pt>
                <c:pt idx="2">
                  <c:v>2.7847083333333331</c:v>
                </c:pt>
                <c:pt idx="3">
                  <c:v>6</c:v>
                </c:pt>
                <c:pt idx="4">
                  <c:v>8.7430416666666666</c:v>
                </c:pt>
                <c:pt idx="5">
                  <c:v>9.7638750000000005</c:v>
                </c:pt>
                <c:pt idx="6">
                  <c:v>13.951375000000001</c:v>
                </c:pt>
              </c:numCache>
            </c:numRef>
          </c:xVal>
          <c:yVal>
            <c:numRef>
              <c:f>CRECIMIENTO!$E$4:$E$10</c:f>
              <c:numCache>
                <c:formatCode>General</c:formatCode>
                <c:ptCount val="7"/>
                <c:pt idx="0">
                  <c:v>4.6036903538079627E-2</c:v>
                </c:pt>
                <c:pt idx="1">
                  <c:v>0.14091832756234801</c:v>
                </c:pt>
                <c:pt idx="2">
                  <c:v>0.26834370573235145</c:v>
                </c:pt>
                <c:pt idx="3">
                  <c:v>0.45881899850086733</c:v>
                </c:pt>
                <c:pt idx="4">
                  <c:v>0.53273881641904408</c:v>
                </c:pt>
                <c:pt idx="5">
                  <c:v>0.63196960572622407</c:v>
                </c:pt>
                <c:pt idx="6">
                  <c:v>0.66346388406370904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EC69-42A4-99F1-BCE0E170B7F7}"/>
            </c:ext>
          </c:extLst>
        </c:ser>
        <c:ser>
          <c:idx val="2"/>
          <c:order val="2"/>
          <c:tx>
            <c:v>2200Hz</c:v>
          </c:tx>
          <c:xVal>
            <c:numRef>
              <c:f>CRECIMIENTO!$F$4:$F$10</c:f>
              <c:numCache>
                <c:formatCode>General</c:formatCode>
                <c:ptCount val="7"/>
                <c:pt idx="0">
                  <c:v>0</c:v>
                </c:pt>
                <c:pt idx="1">
                  <c:v>1.8541666666666667</c:v>
                </c:pt>
                <c:pt idx="2">
                  <c:v>3.8958333333333335</c:v>
                </c:pt>
                <c:pt idx="3">
                  <c:v>5.9375</c:v>
                </c:pt>
                <c:pt idx="4">
                  <c:v>7.770833333333333</c:v>
                </c:pt>
                <c:pt idx="5">
                  <c:v>9.625</c:v>
                </c:pt>
                <c:pt idx="6">
                  <c:v>13.659708333333334</c:v>
                </c:pt>
              </c:numCache>
            </c:numRef>
          </c:xVal>
          <c:yVal>
            <c:numRef>
              <c:f>CRECIMIENTO!$G$4:$G$10</c:f>
              <c:numCache>
                <c:formatCode>General</c:formatCode>
                <c:ptCount val="7"/>
                <c:pt idx="0">
                  <c:v>3.5586325970466688E-2</c:v>
                </c:pt>
                <c:pt idx="1">
                  <c:v>4.8095078716860938E-2</c:v>
                </c:pt>
                <c:pt idx="2">
                  <c:v>0.1313045978657027</c:v>
                </c:pt>
                <c:pt idx="3">
                  <c:v>0.3560975103882828</c:v>
                </c:pt>
                <c:pt idx="4">
                  <c:v>0.38638997304208533</c:v>
                </c:pt>
                <c:pt idx="5">
                  <c:v>0.53374850412004593</c:v>
                </c:pt>
                <c:pt idx="6">
                  <c:v>0.66371551200677203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EC69-42A4-99F1-BCE0E170B7F7}"/>
            </c:ext>
          </c:extLst>
        </c:ser>
        <c:ser>
          <c:idx val="3"/>
          <c:order val="3"/>
          <c:tx>
            <c:v>1100Hz</c:v>
          </c:tx>
          <c:xVal>
            <c:numRef>
              <c:f>CRECIMIENTO!$H$4:$H$10</c:f>
              <c:numCache>
                <c:formatCode>General</c:formatCode>
                <c:ptCount val="7"/>
                <c:pt idx="0">
                  <c:v>0</c:v>
                </c:pt>
                <c:pt idx="1">
                  <c:v>0.7742916666666666</c:v>
                </c:pt>
                <c:pt idx="2">
                  <c:v>2.6458333333333335</c:v>
                </c:pt>
                <c:pt idx="3">
                  <c:v>5.916666666666667</c:v>
                </c:pt>
                <c:pt idx="4">
                  <c:v>7.9069583333333329</c:v>
                </c:pt>
                <c:pt idx="5">
                  <c:v>9.6458333333333339</c:v>
                </c:pt>
                <c:pt idx="6">
                  <c:v>13.649291666666668</c:v>
                </c:pt>
              </c:numCache>
            </c:numRef>
          </c:xVal>
          <c:yVal>
            <c:numRef>
              <c:f>CRECIMIENTO!$I$4:$I$10</c:f>
              <c:numCache>
                <c:formatCode>General</c:formatCode>
                <c:ptCount val="7"/>
                <c:pt idx="0">
                  <c:v>3.8963779704670881E-2</c:v>
                </c:pt>
                <c:pt idx="1">
                  <c:v>5.2699463912386217E-2</c:v>
                </c:pt>
                <c:pt idx="2">
                  <c:v>0.11901497264849771</c:v>
                </c:pt>
                <c:pt idx="3">
                  <c:v>0.33095472783370328</c:v>
                </c:pt>
                <c:pt idx="4">
                  <c:v>0.50643186052206846</c:v>
                </c:pt>
                <c:pt idx="5">
                  <c:v>0.63018761906184018</c:v>
                </c:pt>
                <c:pt idx="6">
                  <c:v>0.63869857983321343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EC69-42A4-99F1-BCE0E170B7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852288"/>
        <c:axId val="169858560"/>
      </c:scatterChart>
      <c:valAx>
        <c:axId val="169852288"/>
        <c:scaling>
          <c:orientation val="minMax"/>
        </c:scaling>
        <c:delete val="0"/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Tiempo</a:t>
                </a:r>
                <a:r>
                  <a:rPr lang="es-CO" b="1" baseline="0"/>
                  <a:t> (días)</a:t>
                </a:r>
                <a:endParaRPr lang="es-CO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69858560"/>
        <c:crosses val="autoZero"/>
        <c:crossBetween val="midCat"/>
      </c:valAx>
      <c:valAx>
        <c:axId val="169858560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Concentración biomasa (g/L)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6985228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 b="1">
                <a:solidFill>
                  <a:sysClr val="windowText" lastClr="000000"/>
                </a:solidFill>
              </a:rPr>
              <a:t>CONTENIDO DE PROTEÍNAS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[1]PROTEFINAL!$B$12:$E$12</c:f>
                <c:numCache>
                  <c:formatCode>General</c:formatCode>
                  <c:ptCount val="4"/>
                  <c:pt idx="0">
                    <c:v>1.7779511696401935</c:v>
                  </c:pt>
                  <c:pt idx="1">
                    <c:v>1.1100255773666809</c:v>
                  </c:pt>
                  <c:pt idx="2">
                    <c:v>3.2033303840075567</c:v>
                  </c:pt>
                  <c:pt idx="3">
                    <c:v>1.8266777326244592</c:v>
                  </c:pt>
                </c:numCache>
              </c:numRef>
            </c:plus>
            <c:minus>
              <c:numRef>
                <c:f>[1]PROTEFINAL!$B$12:$E$12</c:f>
                <c:numCache>
                  <c:formatCode>General</c:formatCode>
                  <c:ptCount val="4"/>
                  <c:pt idx="0">
                    <c:v>1.7779511696401935</c:v>
                  </c:pt>
                  <c:pt idx="1">
                    <c:v>1.1100255773666809</c:v>
                  </c:pt>
                  <c:pt idx="2">
                    <c:v>3.2033303840075567</c:v>
                  </c:pt>
                  <c:pt idx="3">
                    <c:v>1.8266777326244592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strRef>
              <c:f>[1]PROTEFINAL!$G$7:$J$7</c:f>
              <c:strCache>
                <c:ptCount val="4"/>
                <c:pt idx="0">
                  <c:v>CONTROL</c:v>
                </c:pt>
                <c:pt idx="1">
                  <c:v>1100 Hz</c:v>
                </c:pt>
                <c:pt idx="2">
                  <c:v>2200 Hz</c:v>
                </c:pt>
                <c:pt idx="3">
                  <c:v>3300 Hz</c:v>
                </c:pt>
              </c:strCache>
            </c:strRef>
          </c:cat>
          <c:val>
            <c:numRef>
              <c:f>[1]PROTEFINAL!$G$8:$J$8</c:f>
              <c:numCache>
                <c:formatCode>General</c:formatCode>
                <c:ptCount val="4"/>
                <c:pt idx="0">
                  <c:v>32.208482218114</c:v>
                </c:pt>
                <c:pt idx="1">
                  <c:v>29.883150358150228</c:v>
                </c:pt>
                <c:pt idx="2">
                  <c:v>38.144328491789942</c:v>
                </c:pt>
                <c:pt idx="3">
                  <c:v>31.956421643508566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70028416"/>
        <c:axId val="170034688"/>
      </c:barChart>
      <c:catAx>
        <c:axId val="170028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ENSAYOS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34688"/>
        <c:crosses val="autoZero"/>
        <c:auto val="1"/>
        <c:lblAlgn val="ctr"/>
        <c:lblOffset val="100"/>
        <c:noMultiLvlLbl val="0"/>
      </c:catAx>
      <c:valAx>
        <c:axId val="17003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 DE PROTEÍNAS (%P/P)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02841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s-CO"/>
              <a:t>PIGMENTOS POR VOLUMEN DE CULTIVO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Clorofila a</c:v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</c:errBars>
          <c:val>
            <c:numRef>
              <c:f>'Clorofila (a,b)  y carotenoides'!$F$62:$F$65</c:f>
              <c:numCache>
                <c:formatCode>0.0</c:formatCode>
                <c:ptCount val="4"/>
                <c:pt idx="0">
                  <c:v>22.849593473482379</c:v>
                </c:pt>
                <c:pt idx="1">
                  <c:v>19.521735551234055</c:v>
                </c:pt>
                <c:pt idx="2">
                  <c:v>20.169789586235858</c:v>
                </c:pt>
                <c:pt idx="3">
                  <c:v>24.995962945918407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CFE8-4B12-89A1-B13A81FB30CD}"/>
            </c:ext>
          </c:extLst>
        </c:ser>
        <c:ser>
          <c:idx val="1"/>
          <c:order val="1"/>
          <c:tx>
            <c:v>clorofila b</c:v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</c:errBars>
          <c:val>
            <c:numRef>
              <c:f>'Clorofila (a,b)  y carotenoides'!$N$62:$N$65</c:f>
              <c:numCache>
                <c:formatCode>0.0</c:formatCode>
                <c:ptCount val="4"/>
                <c:pt idx="0">
                  <c:v>4.4841453074992623</c:v>
                </c:pt>
                <c:pt idx="1">
                  <c:v>6.0808786086295017</c:v>
                </c:pt>
                <c:pt idx="2">
                  <c:v>3.7009778046985859</c:v>
                </c:pt>
                <c:pt idx="3">
                  <c:v>4.1445020653413032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CFE8-4B12-89A1-B13A81FB30CD}"/>
            </c:ext>
          </c:extLst>
        </c:ser>
        <c:ser>
          <c:idx val="2"/>
          <c:order val="2"/>
          <c:tx>
            <c:v>carotenoides</c:v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stdErr"/>
            <c:noEndCap val="0"/>
          </c:errBars>
          <c:val>
            <c:numRef>
              <c:f>'Clorofila (a,b)  y carotenoides'!$W$62:$W$65</c:f>
              <c:numCache>
                <c:formatCode>0.00</c:formatCode>
                <c:ptCount val="4"/>
                <c:pt idx="0">
                  <c:v>3.188028145788814</c:v>
                </c:pt>
                <c:pt idx="1">
                  <c:v>6.0966696971330823</c:v>
                </c:pt>
                <c:pt idx="2">
                  <c:v>6.0703393889489314</c:v>
                </c:pt>
                <c:pt idx="3">
                  <c:v>5.2463175881607853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CFE8-4B12-89A1-B13A81FB30C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70130432"/>
        <c:axId val="170148992"/>
      </c:barChart>
      <c:catAx>
        <c:axId val="17013043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Ensayos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170148992"/>
        <c:crosses val="autoZero"/>
        <c:auto val="0"/>
        <c:lblAlgn val="ctr"/>
        <c:lblOffset val="100"/>
        <c:tickLblSkip val="1"/>
        <c:noMultiLvlLbl val="0"/>
      </c:catAx>
      <c:valAx>
        <c:axId val="170148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Concentración</a:t>
                </a:r>
                <a:r>
                  <a:rPr lang="es-CO" baseline="0"/>
                  <a:t> (ug/ml)</a:t>
                </a:r>
                <a:endParaRPr lang="es-CO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1701304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s-CO"/>
              <a:t>PIGMENTOS POR VOLUMEN DE CULTIVO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Clorofila a</c:v>
          </c:tx>
          <c:invertIfNegative val="0"/>
          <c:errBars>
            <c:errBarType val="both"/>
            <c:errValType val="stdErr"/>
            <c:noEndCap val="0"/>
          </c:errBars>
          <c:cat>
            <c:strRef>
              <c:f>'Clorofila (a,b)  y carotenoides'!$A$62:$A$65</c:f>
              <c:strCache>
                <c:ptCount val="4"/>
                <c:pt idx="0">
                  <c:v>Blanco</c:v>
                </c:pt>
                <c:pt idx="1">
                  <c:v>3300Hz</c:v>
                </c:pt>
                <c:pt idx="2">
                  <c:v>2200Hz</c:v>
                </c:pt>
                <c:pt idx="3">
                  <c:v>1100Hz </c:v>
                </c:pt>
              </c:strCache>
            </c:strRef>
          </c:cat>
          <c:val>
            <c:numRef>
              <c:f>'[2]Clo y car'!$F$62:$F$65</c:f>
              <c:numCache>
                <c:formatCode>General</c:formatCode>
                <c:ptCount val="4"/>
                <c:pt idx="0">
                  <c:v>22.849593473482379</c:v>
                </c:pt>
                <c:pt idx="1">
                  <c:v>19.521735551234055</c:v>
                </c:pt>
                <c:pt idx="2">
                  <c:v>20.169789586235858</c:v>
                </c:pt>
                <c:pt idx="3">
                  <c:v>24.995962945918407</c:v>
                </c:pt>
              </c:numCache>
            </c:numRef>
          </c:val>
        </c:ser>
        <c:ser>
          <c:idx val="1"/>
          <c:order val="1"/>
          <c:tx>
            <c:v>clorofila b</c:v>
          </c:tx>
          <c:invertIfNegative val="0"/>
          <c:errBars>
            <c:errBarType val="both"/>
            <c:errValType val="stdErr"/>
            <c:noEndCap val="0"/>
          </c:errBars>
          <c:cat>
            <c:strRef>
              <c:f>'Clorofila (a,b)  y carotenoides'!$A$62:$A$65</c:f>
              <c:strCache>
                <c:ptCount val="4"/>
                <c:pt idx="0">
                  <c:v>Blanco</c:v>
                </c:pt>
                <c:pt idx="1">
                  <c:v>3300Hz</c:v>
                </c:pt>
                <c:pt idx="2">
                  <c:v>2200Hz</c:v>
                </c:pt>
                <c:pt idx="3">
                  <c:v>1100Hz </c:v>
                </c:pt>
              </c:strCache>
            </c:strRef>
          </c:cat>
          <c:val>
            <c:numRef>
              <c:f>'[2]Clo y car'!$N$62:$N$65</c:f>
              <c:numCache>
                <c:formatCode>General</c:formatCode>
                <c:ptCount val="4"/>
                <c:pt idx="0">
                  <c:v>4.4841453074992623</c:v>
                </c:pt>
                <c:pt idx="1">
                  <c:v>6.0808786086295017</c:v>
                </c:pt>
                <c:pt idx="2">
                  <c:v>3.7009778046985859</c:v>
                </c:pt>
                <c:pt idx="3">
                  <c:v>4.1445020653413032</c:v>
                </c:pt>
              </c:numCache>
            </c:numRef>
          </c:val>
        </c:ser>
        <c:ser>
          <c:idx val="2"/>
          <c:order val="2"/>
          <c:tx>
            <c:v>carotenoides</c:v>
          </c:tx>
          <c:invertIfNegative val="0"/>
          <c:errBars>
            <c:errBarType val="both"/>
            <c:errValType val="stdErr"/>
            <c:noEndCap val="0"/>
          </c:errBars>
          <c:cat>
            <c:strRef>
              <c:f>'Clorofila (a,b)  y carotenoides'!$A$62:$A$65</c:f>
              <c:strCache>
                <c:ptCount val="4"/>
                <c:pt idx="0">
                  <c:v>Blanco</c:v>
                </c:pt>
                <c:pt idx="1">
                  <c:v>3300Hz</c:v>
                </c:pt>
                <c:pt idx="2">
                  <c:v>2200Hz</c:v>
                </c:pt>
                <c:pt idx="3">
                  <c:v>1100Hz </c:v>
                </c:pt>
              </c:strCache>
            </c:strRef>
          </c:cat>
          <c:val>
            <c:numRef>
              <c:f>'[2]Clo y car'!$W$62:$W$65</c:f>
              <c:numCache>
                <c:formatCode>General</c:formatCode>
                <c:ptCount val="4"/>
                <c:pt idx="0">
                  <c:v>3.188028145788814</c:v>
                </c:pt>
                <c:pt idx="1">
                  <c:v>6.0966696971330823</c:v>
                </c:pt>
                <c:pt idx="2">
                  <c:v>6.0703393889489314</c:v>
                </c:pt>
                <c:pt idx="3">
                  <c:v>5.2463175881607853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70186624"/>
        <c:axId val="170196992"/>
      </c:barChart>
      <c:catAx>
        <c:axId val="17018662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Pruebas</a:t>
                </a:r>
              </a:p>
            </c:rich>
          </c:tx>
          <c:overlay val="0"/>
        </c:title>
        <c:majorTickMark val="none"/>
        <c:minorTickMark val="none"/>
        <c:tickLblPos val="nextTo"/>
        <c:crossAx val="170196992"/>
        <c:crosses val="autoZero"/>
        <c:auto val="0"/>
        <c:lblAlgn val="ctr"/>
        <c:lblOffset val="100"/>
        <c:tickLblSkip val="1"/>
        <c:noMultiLvlLbl val="0"/>
      </c:catAx>
      <c:valAx>
        <c:axId val="170196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Concentración</a:t>
                </a:r>
                <a:r>
                  <a:rPr lang="es-CO" baseline="0"/>
                  <a:t> (ug/ml)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701866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CURVA</a:t>
            </a:r>
            <a:r>
              <a:rPr lang="en-US" sz="1600" baseline="0"/>
              <a:t> DE CALIBRACIÓN -CRECIMIENTO</a:t>
            </a:r>
            <a:endParaRPr lang="en-US" sz="16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633573928258968"/>
          <c:y val="0.17628499562554681"/>
          <c:w val="0.62737904636920383"/>
          <c:h val="0.68921660834062404"/>
        </c:manualLayout>
      </c:layout>
      <c:scatterChart>
        <c:scatterStyle val="lineMarker"/>
        <c:varyColors val="0"/>
        <c:ser>
          <c:idx val="1"/>
          <c:order val="0"/>
          <c:tx>
            <c:v>Longitud de onda 680nM</c:v>
          </c:tx>
          <c:spPr>
            <a:ln w="28575">
              <a:noFill/>
            </a:ln>
          </c:spPr>
          <c:trendline>
            <c:trendlineType val="linear"/>
            <c:intercept val="0"/>
            <c:dispRSqr val="1"/>
            <c:dispEq val="1"/>
            <c:trendlineLbl>
              <c:layout>
                <c:manualLayout>
                  <c:x val="0.34569891054121027"/>
                  <c:y val="-4.3357077112598487E-2"/>
                </c:manualLayout>
              </c:layout>
              <c:numFmt formatCode="General" sourceLinked="0"/>
            </c:trendlineLbl>
          </c:trendline>
          <c:xVal>
            <c:numRef>
              <c:f>CurvaCalibraciónCrecimiento!$A$23:$A$33</c:f>
              <c:numCache>
                <c:formatCode>General</c:formatCode>
                <c:ptCount val="11"/>
                <c:pt idx="0">
                  <c:v>0</c:v>
                </c:pt>
                <c:pt idx="1">
                  <c:v>7.8000000000000014E-2</c:v>
                </c:pt>
                <c:pt idx="2">
                  <c:v>0.15600000000000003</c:v>
                </c:pt>
                <c:pt idx="3">
                  <c:v>0.23399999999999999</c:v>
                </c:pt>
                <c:pt idx="4">
                  <c:v>0.31200000000000006</c:v>
                </c:pt>
                <c:pt idx="5">
                  <c:v>0.39</c:v>
                </c:pt>
                <c:pt idx="6">
                  <c:v>0.46799999999999997</c:v>
                </c:pt>
                <c:pt idx="7">
                  <c:v>0.54599999999999993</c:v>
                </c:pt>
                <c:pt idx="8">
                  <c:v>0.62400000000000011</c:v>
                </c:pt>
                <c:pt idx="9">
                  <c:v>0.70200000000000007</c:v>
                </c:pt>
                <c:pt idx="10">
                  <c:v>0.78</c:v>
                </c:pt>
              </c:numCache>
            </c:numRef>
          </c:xVal>
          <c:yVal>
            <c:numRef>
              <c:f>CurvaCalibraciónCrecimiento!$B$23:$B$33</c:f>
              <c:numCache>
                <c:formatCode>General</c:formatCode>
                <c:ptCount val="11"/>
                <c:pt idx="0">
                  <c:v>0</c:v>
                </c:pt>
                <c:pt idx="1">
                  <c:v>0.28820899</c:v>
                </c:pt>
                <c:pt idx="2">
                  <c:v>0.58658235999999997</c:v>
                </c:pt>
                <c:pt idx="3">
                  <c:v>0.80655920000000003</c:v>
                </c:pt>
                <c:pt idx="4">
                  <c:v>1.0638339000000001</c:v>
                </c:pt>
                <c:pt idx="5">
                  <c:v>1.27177468</c:v>
                </c:pt>
                <c:pt idx="6">
                  <c:v>1.4811288199999999</c:v>
                </c:pt>
                <c:pt idx="7">
                  <c:v>1.7327874299999999</c:v>
                </c:pt>
                <c:pt idx="8">
                  <c:v>1.8964551999999999</c:v>
                </c:pt>
                <c:pt idx="9">
                  <c:v>2.1509628200000002</c:v>
                </c:pt>
                <c:pt idx="10">
                  <c:v>2.3325769699999999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D2B-4230-8368-B894DBE6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949248"/>
        <c:axId val="168951168"/>
      </c:scatterChart>
      <c:valAx>
        <c:axId val="168949248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Concentración (g/L)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68951168"/>
        <c:crosses val="autoZero"/>
        <c:crossBetween val="midCat"/>
      </c:valAx>
      <c:valAx>
        <c:axId val="168951168"/>
        <c:scaling>
          <c:orientation val="minMax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CO" b="1"/>
                  <a:t>Absorbancia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6894924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6363622144997234"/>
          <c:y val="0.41167094489504308"/>
          <c:w val="0.22643205912110154"/>
          <c:h val="0.3479414256516672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Blanco</c:v>
          </c:tx>
          <c:trendline>
            <c:trendlineType val="power"/>
            <c:dispRSqr val="0"/>
            <c:dispEq val="0"/>
          </c:trendline>
          <c:trendline>
            <c:trendlineType val="log"/>
            <c:dispRSqr val="0"/>
            <c:dispEq val="0"/>
          </c:trendline>
          <c:trendline>
            <c:trendlineType val="log"/>
            <c:dispRSqr val="0"/>
            <c:dispEq val="0"/>
          </c:trendline>
          <c:trendline>
            <c:trendlineType val="powe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'Control Crecimiento'!$T$5:$T$11</c:f>
              <c:numCache>
                <c:formatCode>General</c:formatCode>
                <c:ptCount val="7"/>
                <c:pt idx="0">
                  <c:v>0</c:v>
                </c:pt>
                <c:pt idx="1">
                  <c:v>36.138666666666666</c:v>
                </c:pt>
                <c:pt idx="2">
                  <c:v>74.611000000000004</c:v>
                </c:pt>
                <c:pt idx="3">
                  <c:v>142.83333333333334</c:v>
                </c:pt>
                <c:pt idx="4">
                  <c:v>195.36666666666665</c:v>
                </c:pt>
                <c:pt idx="5">
                  <c:v>232.27766666666665</c:v>
                </c:pt>
                <c:pt idx="6">
                  <c:v>330.08300000000003</c:v>
                </c:pt>
              </c:numCache>
            </c:numRef>
          </c:xVal>
          <c:yVal>
            <c:numRef>
              <c:f>'Control Crecimiento'!$U$5:$U$11</c:f>
              <c:numCache>
                <c:formatCode>General</c:formatCode>
                <c:ptCount val="7"/>
                <c:pt idx="0">
                  <c:v>4.8717260376846858E-2</c:v>
                </c:pt>
                <c:pt idx="1">
                  <c:v>0.10188082689283072</c:v>
                </c:pt>
                <c:pt idx="2">
                  <c:v>0.15447468829855762</c:v>
                </c:pt>
                <c:pt idx="3">
                  <c:v>0.42324849409458748</c:v>
                </c:pt>
                <c:pt idx="4">
                  <c:v>0.45278328255846262</c:v>
                </c:pt>
                <c:pt idx="5">
                  <c:v>0.55877266196954234</c:v>
                </c:pt>
                <c:pt idx="6">
                  <c:v>0.61922205000361652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3CEF-4521-A7AC-F8001F676D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106816"/>
        <c:axId val="169116800"/>
      </c:scatterChart>
      <c:valAx>
        <c:axId val="16910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116800"/>
        <c:crosses val="autoZero"/>
        <c:crossBetween val="midCat"/>
      </c:valAx>
      <c:valAx>
        <c:axId val="169116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10681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1031911636045495"/>
          <c:y val="0.33076881014873138"/>
          <c:w val="0.15912532808398949"/>
          <c:h val="8.371719160104987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M1</c:v>
          </c:tx>
          <c:xVal>
            <c:numRef>
              <c:f>'3300Hz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Crecimiento'!$C$4:$C$10</c:f>
              <c:numCache>
                <c:formatCode>General</c:formatCode>
                <c:ptCount val="7"/>
                <c:pt idx="0">
                  <c:v>5.0663932372981564E-2</c:v>
                </c:pt>
                <c:pt idx="1">
                  <c:v>0.14631024095987391</c:v>
                </c:pt>
                <c:pt idx="2">
                  <c:v>0.2241786259689299</c:v>
                </c:pt>
                <c:pt idx="3">
                  <c:v>0.45345078603401945</c:v>
                </c:pt>
                <c:pt idx="4">
                  <c:v>0.48378767675644396</c:v>
                </c:pt>
                <c:pt idx="5">
                  <c:v>0.53409526337206903</c:v>
                </c:pt>
                <c:pt idx="6">
                  <c:v>0.61175354184204755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AA96-4CC8-8FB7-B3A7FFAB1C0B}"/>
            </c:ext>
          </c:extLst>
        </c:ser>
        <c:ser>
          <c:idx val="1"/>
          <c:order val="1"/>
          <c:tx>
            <c:v>M2</c:v>
          </c:tx>
          <c:xVal>
            <c:numRef>
              <c:f>'3300Hz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Crecimiento'!$D$4:$D$10</c:f>
              <c:numCache>
                <c:formatCode>General</c:formatCode>
                <c:ptCount val="7"/>
                <c:pt idx="0">
                  <c:v>4.4328304775246213E-2</c:v>
                </c:pt>
                <c:pt idx="1">
                  <c:v>0.14167293151505966</c:v>
                </c:pt>
                <c:pt idx="2">
                  <c:v>0.27257973239844324</c:v>
                </c:pt>
                <c:pt idx="3">
                  <c:v>0.55444546704804931</c:v>
                </c:pt>
                <c:pt idx="4">
                  <c:v>0.55872707123500365</c:v>
                </c:pt>
                <c:pt idx="5">
                  <c:v>0.72107862723777305</c:v>
                </c:pt>
                <c:pt idx="6">
                  <c:v>0.73522457205169978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AA96-4CC8-8FB7-B3A7FFAB1C0B}"/>
            </c:ext>
          </c:extLst>
        </c:ser>
        <c:ser>
          <c:idx val="2"/>
          <c:order val="2"/>
          <c:tx>
            <c:v>M3</c:v>
          </c:tx>
          <c:xVal>
            <c:numRef>
              <c:f>'3300Hz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Crecimiento'!$K$8:$K$14</c:f>
              <c:numCache>
                <c:formatCode>General</c:formatCode>
                <c:ptCount val="7"/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AA96-4CC8-8FB7-B3A7FFAB1C0B}"/>
            </c:ext>
          </c:extLst>
        </c:ser>
        <c:ser>
          <c:idx val="3"/>
          <c:order val="3"/>
          <c:tx>
            <c:v>M4</c:v>
          </c:tx>
          <c:xVal>
            <c:numRef>
              <c:f>'3300Hz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Crecimiento'!$F$4:$F$10</c:f>
              <c:numCache>
                <c:formatCode>General</c:formatCode>
                <c:ptCount val="7"/>
                <c:pt idx="0">
                  <c:v>4.6027414797663951E-2</c:v>
                </c:pt>
                <c:pt idx="1">
                  <c:v>0.11342514108875366</c:v>
                </c:pt>
                <c:pt idx="2">
                  <c:v>0.17893646563452961</c:v>
                </c:pt>
                <c:pt idx="3">
                  <c:v>0.23077735032886909</c:v>
                </c:pt>
                <c:pt idx="4">
                  <c:v>0.44232304356561059</c:v>
                </c:pt>
                <c:pt idx="5">
                  <c:v>0.54163477662588844</c:v>
                </c:pt>
                <c:pt idx="6">
                  <c:v>0.5589817451164677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AA96-4CC8-8FB7-B3A7FFAB1C0B}"/>
            </c:ext>
          </c:extLst>
        </c:ser>
        <c:ser>
          <c:idx val="4"/>
          <c:order val="4"/>
          <c:tx>
            <c:v>M5</c:v>
          </c:tx>
          <c:xVal>
            <c:numRef>
              <c:f>'3300Hz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Crecimiento'!$G$4:$G$10</c:f>
              <c:numCache>
                <c:formatCode>General</c:formatCode>
                <c:ptCount val="7"/>
                <c:pt idx="0">
                  <c:v>5.5548764912520983E-2</c:v>
                </c:pt>
                <c:pt idx="1">
                  <c:v>0.13686499521546394</c:v>
                </c:pt>
                <c:pt idx="2">
                  <c:v>0.27976823297845099</c:v>
                </c:pt>
                <c:pt idx="3">
                  <c:v>0.45345078603401945</c:v>
                </c:pt>
                <c:pt idx="4">
                  <c:v>0.50284910467002997</c:v>
                </c:pt>
                <c:pt idx="5">
                  <c:v>0.63586668009161806</c:v>
                </c:pt>
                <c:pt idx="6">
                  <c:v>0.65961475592469843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AA96-4CC8-8FB7-B3A7FFAB1C0B}"/>
            </c:ext>
          </c:extLst>
        </c:ser>
        <c:ser>
          <c:idx val="5"/>
          <c:order val="5"/>
          <c:tx>
            <c:v>M6</c:v>
          </c:tx>
          <c:xVal>
            <c:numRef>
              <c:f>'3300Hz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Crecimiento'!$H$4:$H$10</c:f>
              <c:numCache>
                <c:formatCode>General</c:formatCode>
                <c:ptCount val="7"/>
                <c:pt idx="0">
                  <c:v>4.5361624175491298E-2</c:v>
                </c:pt>
                <c:pt idx="1">
                  <c:v>0.1591186743179013</c:v>
                </c:pt>
                <c:pt idx="2">
                  <c:v>0.34578755215537288</c:v>
                </c:pt>
                <c:pt idx="3">
                  <c:v>0.46955542343456308</c:v>
                </c:pt>
                <c:pt idx="4">
                  <c:v>0.55444546704804931</c:v>
                </c:pt>
                <c:pt idx="5">
                  <c:v>0.6180172789085201</c:v>
                </c:pt>
                <c:pt idx="6">
                  <c:v>0.62847001272547676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5-AA96-4CC8-8FB7-B3A7FFAB1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189376"/>
        <c:axId val="169190912"/>
      </c:scatterChart>
      <c:valAx>
        <c:axId val="169189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190912"/>
        <c:crosses val="autoZero"/>
        <c:crossBetween val="midCat"/>
      </c:valAx>
      <c:valAx>
        <c:axId val="1691909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1893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3300</c:v>
          </c:tx>
          <c:xVal>
            <c:numRef>
              <c:f>'3300Hz Crecimiento'!$B$27:$B$33</c:f>
              <c:numCache>
                <c:formatCode>General</c:formatCode>
                <c:ptCount val="7"/>
                <c:pt idx="0">
                  <c:v>0</c:v>
                </c:pt>
                <c:pt idx="1">
                  <c:v>45.332999999999998</c:v>
                </c:pt>
                <c:pt idx="2">
                  <c:v>66.832999999999998</c:v>
                </c:pt>
                <c:pt idx="3">
                  <c:v>144</c:v>
                </c:pt>
                <c:pt idx="4">
                  <c:v>209.833</c:v>
                </c:pt>
                <c:pt idx="5">
                  <c:v>234.333</c:v>
                </c:pt>
                <c:pt idx="6">
                  <c:v>334.83300000000003</c:v>
                </c:pt>
              </c:numCache>
            </c:numRef>
          </c:xVal>
          <c:yVal>
            <c:numRef>
              <c:f>'3300Hz Crecimiento'!$I$27:$I$33</c:f>
              <c:numCache>
                <c:formatCode>General</c:formatCode>
                <c:ptCount val="7"/>
                <c:pt idx="0">
                  <c:v>4.6036903538079627E-2</c:v>
                </c:pt>
                <c:pt idx="1">
                  <c:v>0.14091832756234801</c:v>
                </c:pt>
                <c:pt idx="2">
                  <c:v>0.26834370573235145</c:v>
                </c:pt>
                <c:pt idx="3">
                  <c:v>0.45881899850086733</c:v>
                </c:pt>
                <c:pt idx="4">
                  <c:v>0.53273881641904408</c:v>
                </c:pt>
                <c:pt idx="5">
                  <c:v>0.63196960572622407</c:v>
                </c:pt>
                <c:pt idx="6">
                  <c:v>0.66346388406370904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48B2-4B46-916D-5350457F5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207296"/>
        <c:axId val="169208832"/>
      </c:scatterChart>
      <c:valAx>
        <c:axId val="16920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208832"/>
        <c:crosses val="autoZero"/>
        <c:crossBetween val="midCat"/>
      </c:valAx>
      <c:valAx>
        <c:axId val="1692088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20729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M1</c:v>
          </c:tx>
          <c:xVal>
            <c:numRef>
              <c:f>'2200Hz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Crecimiento'!$C$4:$C$10</c:f>
              <c:numCache>
                <c:formatCode>General</c:formatCode>
                <c:ptCount val="7"/>
                <c:pt idx="0">
                  <c:v>4.9044494098253837E-2</c:v>
                </c:pt>
                <c:pt idx="1">
                  <c:v>5.0041373466950242E-2</c:v>
                </c:pt>
                <c:pt idx="2">
                  <c:v>0.12275311657821329</c:v>
                </c:pt>
                <c:pt idx="3">
                  <c:v>0.33959464478318807</c:v>
                </c:pt>
                <c:pt idx="4">
                  <c:v>0.38886025667112345</c:v>
                </c:pt>
                <c:pt idx="5">
                  <c:v>0.4853792442637001</c:v>
                </c:pt>
                <c:pt idx="6">
                  <c:v>0.65228801886768839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7984-4EF0-A6AF-806B1CEC32A8}"/>
            </c:ext>
          </c:extLst>
        </c:ser>
        <c:ser>
          <c:idx val="1"/>
          <c:order val="1"/>
          <c:tx>
            <c:v>M2</c:v>
          </c:tx>
          <c:xVal>
            <c:numRef>
              <c:f>'2200Hz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Crecimiento'!$D$4:$D$10</c:f>
              <c:numCache>
                <c:formatCode>General</c:formatCode>
                <c:ptCount val="7"/>
                <c:pt idx="0">
                  <c:v>3.330097726372841E-2</c:v>
                </c:pt>
                <c:pt idx="1">
                  <c:v>4.4920462804063227E-2</c:v>
                </c:pt>
                <c:pt idx="2">
                  <c:v>0.15524676324611558</c:v>
                </c:pt>
                <c:pt idx="3">
                  <c:v>0.20964176320632175</c:v>
                </c:pt>
                <c:pt idx="4">
                  <c:v>0.30720703524522269</c:v>
                </c:pt>
                <c:pt idx="5">
                  <c:v>0.57626083112516158</c:v>
                </c:pt>
                <c:pt idx="6">
                  <c:v>0.63402349163635774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7984-4EF0-A6AF-806B1CEC32A8}"/>
            </c:ext>
          </c:extLst>
        </c:ser>
        <c:ser>
          <c:idx val="2"/>
          <c:order val="2"/>
          <c:tx>
            <c:v>M3</c:v>
          </c:tx>
          <c:xVal>
            <c:numRef>
              <c:f>'2200Hz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Crecimiento'!$E$4:$E$10</c:f>
              <c:numCache>
                <c:formatCode>General</c:formatCode>
                <c:ptCount val="7"/>
                <c:pt idx="0">
                  <c:v>3.7363303953533496E-2</c:v>
                </c:pt>
                <c:pt idx="1">
                  <c:v>4.9323399879569324E-2</c:v>
                </c:pt>
                <c:pt idx="2">
                  <c:v>0.16893224438084847</c:v>
                </c:pt>
                <c:pt idx="3">
                  <c:v>0.34686664672259176</c:v>
                </c:pt>
                <c:pt idx="4">
                  <c:v>0.38360512880877423</c:v>
                </c:pt>
                <c:pt idx="5">
                  <c:v>0.50565979410708239</c:v>
                </c:pt>
                <c:pt idx="6">
                  <c:v>0.62941236602601391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7984-4EF0-A6AF-806B1CEC32A8}"/>
            </c:ext>
          </c:extLst>
        </c:ser>
        <c:ser>
          <c:idx val="3"/>
          <c:order val="3"/>
          <c:tx>
            <c:v>M4</c:v>
          </c:tx>
          <c:xVal>
            <c:numRef>
              <c:f>'2200Hz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Crecimiento'!$F$4:$F$10</c:f>
              <c:numCache>
                <c:formatCode>General</c:formatCode>
                <c:ptCount val="7"/>
                <c:pt idx="0">
                  <c:v>3.6094696694138173E-2</c:v>
                </c:pt>
                <c:pt idx="1">
                  <c:v>7.6684306448198181E-2</c:v>
                </c:pt>
                <c:pt idx="2">
                  <c:v>0.13548797006848284</c:v>
                </c:pt>
                <c:pt idx="3">
                  <c:v>0.38183123965906851</c:v>
                </c:pt>
                <c:pt idx="4">
                  <c:v>0.35432413205863428</c:v>
                </c:pt>
                <c:pt idx="5">
                  <c:v>0.52126115076783308</c:v>
                </c:pt>
                <c:pt idx="6">
                  <c:v>0.68643810197698363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7984-4EF0-A6AF-806B1CEC32A8}"/>
            </c:ext>
          </c:extLst>
        </c:ser>
        <c:ser>
          <c:idx val="4"/>
          <c:order val="4"/>
          <c:tx>
            <c:v>M5</c:v>
          </c:tx>
          <c:xVal>
            <c:numRef>
              <c:f>'2200Hz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Crecimiento'!$G$4:$G$10</c:f>
              <c:numCache>
                <c:formatCode>General</c:formatCode>
                <c:ptCount val="7"/>
                <c:pt idx="0">
                  <c:v>2.8261197279538609E-2</c:v>
                </c:pt>
                <c:pt idx="1">
                  <c:v>5.369306350300794E-2</c:v>
                </c:pt>
                <c:pt idx="2">
                  <c:v>0.12406095901361132</c:v>
                </c:pt>
                <c:pt idx="3">
                  <c:v>0.23089226808274643</c:v>
                </c:pt>
                <c:pt idx="4">
                  <c:v>0.41877037462980921</c:v>
                </c:pt>
                <c:pt idx="5">
                  <c:v>0.533900383017481</c:v>
                </c:pt>
                <c:pt idx="6">
                  <c:v>0.66324698378016134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7984-4EF0-A6AF-806B1CEC32A8}"/>
            </c:ext>
          </c:extLst>
        </c:ser>
        <c:ser>
          <c:idx val="5"/>
          <c:order val="5"/>
          <c:tx>
            <c:v>M6</c:v>
          </c:tx>
          <c:xVal>
            <c:numRef>
              <c:f>'2200Hz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Crecimiento'!$H$4:$H$10</c:f>
              <c:numCache>
                <c:formatCode>General</c:formatCode>
                <c:ptCount val="7"/>
                <c:pt idx="0">
                  <c:v>3.937883613647486E-2</c:v>
                </c:pt>
                <c:pt idx="1">
                  <c:v>5.9046038149297222E-2</c:v>
                </c:pt>
                <c:pt idx="2">
                  <c:v>0.14291634580250329</c:v>
                </c:pt>
                <c:pt idx="3">
                  <c:v>0.22722734597408314</c:v>
                </c:pt>
                <c:pt idx="4">
                  <c:v>0.53331048930316494</c:v>
                </c:pt>
                <c:pt idx="5">
                  <c:v>0.58002962143901771</c:v>
                </c:pt>
                <c:pt idx="6">
                  <c:v>0.71688410975342709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5-7984-4EF0-A6AF-806B1CEC3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514880"/>
        <c:axId val="169516416"/>
      </c:scatterChart>
      <c:valAx>
        <c:axId val="16951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516416"/>
        <c:crosses val="autoZero"/>
        <c:crossBetween val="midCat"/>
      </c:valAx>
      <c:valAx>
        <c:axId val="169516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51488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2200</c:v>
          </c:tx>
          <c:xVal>
            <c:numRef>
              <c:f>'2200Hz Crecimiento'!$B$26:$B$32</c:f>
              <c:numCache>
                <c:formatCode>General</c:formatCode>
                <c:ptCount val="7"/>
                <c:pt idx="0">
                  <c:v>0</c:v>
                </c:pt>
                <c:pt idx="1">
                  <c:v>44.5</c:v>
                </c:pt>
                <c:pt idx="2">
                  <c:v>93.5</c:v>
                </c:pt>
                <c:pt idx="3">
                  <c:v>142.5</c:v>
                </c:pt>
                <c:pt idx="4">
                  <c:v>186.5</c:v>
                </c:pt>
                <c:pt idx="5">
                  <c:v>231</c:v>
                </c:pt>
                <c:pt idx="6">
                  <c:v>327.83300000000003</c:v>
                </c:pt>
              </c:numCache>
            </c:numRef>
          </c:xVal>
          <c:yVal>
            <c:numRef>
              <c:f>'2200Hz Crecimiento'!$I$26:$I$32</c:f>
              <c:numCache>
                <c:formatCode>General</c:formatCode>
                <c:ptCount val="7"/>
                <c:pt idx="0">
                  <c:v>3.5586325970466688E-2</c:v>
                </c:pt>
                <c:pt idx="1">
                  <c:v>4.8095078716860938E-2</c:v>
                </c:pt>
                <c:pt idx="2">
                  <c:v>0.1313045978657027</c:v>
                </c:pt>
                <c:pt idx="3">
                  <c:v>0.3560975103882828</c:v>
                </c:pt>
                <c:pt idx="4">
                  <c:v>0.38638997304208533</c:v>
                </c:pt>
                <c:pt idx="5">
                  <c:v>0.53374850412004593</c:v>
                </c:pt>
                <c:pt idx="6">
                  <c:v>0.66371551200677203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AE7C-4C78-9D5B-53863CFFA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528704"/>
        <c:axId val="169550976"/>
      </c:scatterChart>
      <c:valAx>
        <c:axId val="16952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550976"/>
        <c:crosses val="autoZero"/>
        <c:crossBetween val="midCat"/>
      </c:valAx>
      <c:valAx>
        <c:axId val="169550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5287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141294838145232E-2"/>
          <c:y val="7.4548702245552642E-2"/>
          <c:w val="0.73156714785651789"/>
          <c:h val="0.8326195683872849"/>
        </c:manualLayout>
      </c:layout>
      <c:scatterChart>
        <c:scatterStyle val="smoothMarker"/>
        <c:varyColors val="0"/>
        <c:ser>
          <c:idx val="0"/>
          <c:order val="0"/>
          <c:tx>
            <c:v>M1</c:v>
          </c:tx>
          <c:xVal>
            <c:numRef>
              <c:f>'1100Hz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Crecimiento'!$C$4:$C$10</c:f>
              <c:numCache>
                <c:formatCode>General</c:formatCode>
                <c:ptCount val="7"/>
                <c:pt idx="0">
                  <c:v>3.8776340336184746E-2</c:v>
                </c:pt>
                <c:pt idx="1">
                  <c:v>5.2398951465054196E-2</c:v>
                </c:pt>
                <c:pt idx="2">
                  <c:v>0.12100738846771156</c:v>
                </c:pt>
                <c:pt idx="3">
                  <c:v>0.33959464478318807</c:v>
                </c:pt>
                <c:pt idx="4">
                  <c:v>0.40738865474321506</c:v>
                </c:pt>
                <c:pt idx="5">
                  <c:v>0.65135647076111736</c:v>
                </c:pt>
                <c:pt idx="6">
                  <c:v>0.5445250256774854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B839-4F14-A7B8-FCCD1E473022}"/>
            </c:ext>
          </c:extLst>
        </c:ser>
        <c:ser>
          <c:idx val="1"/>
          <c:order val="1"/>
          <c:tx>
            <c:v>M2</c:v>
          </c:tx>
          <c:xVal>
            <c:numRef>
              <c:f>'1100Hz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Crecimiento'!$D$4:$D$10</c:f>
              <c:numCache>
                <c:formatCode>General</c:formatCode>
                <c:ptCount val="7"/>
                <c:pt idx="0">
                  <c:v>4.1368962988633046E-2</c:v>
                </c:pt>
                <c:pt idx="1">
                  <c:v>5.2281963269113246E-2</c:v>
                </c:pt>
                <c:pt idx="2">
                  <c:v>0.11806512453559648</c:v>
                </c:pt>
                <c:pt idx="3">
                  <c:v>0.13686381170368883</c:v>
                </c:pt>
                <c:pt idx="4">
                  <c:v>0.20964176320632175</c:v>
                </c:pt>
                <c:pt idx="5">
                  <c:v>0.48324346953424141</c:v>
                </c:pt>
                <c:pt idx="6">
                  <c:v>0.65702144240338045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B839-4F14-A7B8-FCCD1E473022}"/>
            </c:ext>
          </c:extLst>
        </c:ser>
        <c:ser>
          <c:idx val="2"/>
          <c:order val="2"/>
          <c:tx>
            <c:v>M3</c:v>
          </c:tx>
          <c:xVal>
            <c:numRef>
              <c:f>'1100Hz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Crecimiento'!$E$4:$E$10</c:f>
              <c:numCache>
                <c:formatCode>General</c:formatCode>
                <c:ptCount val="7"/>
                <c:pt idx="0">
                  <c:v>3.9649340121534524E-2</c:v>
                </c:pt>
                <c:pt idx="1">
                  <c:v>5.546895178669068E-2</c:v>
                </c:pt>
                <c:pt idx="2">
                  <c:v>0.17753736390714742</c:v>
                </c:pt>
                <c:pt idx="3">
                  <c:v>0.30143829905885272</c:v>
                </c:pt>
                <c:pt idx="4">
                  <c:v>0.50565979410708239</c:v>
                </c:pt>
                <c:pt idx="5">
                  <c:v>0.65411518401637436</c:v>
                </c:pt>
                <c:pt idx="6">
                  <c:v>0.68307434780015441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B839-4F14-A7B8-FCCD1E473022}"/>
            </c:ext>
          </c:extLst>
        </c:ser>
        <c:ser>
          <c:idx val="3"/>
          <c:order val="3"/>
          <c:tx>
            <c:v>M4</c:v>
          </c:tx>
          <c:xVal>
            <c:numRef>
              <c:f>'1100Hz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Crecimiento'!$F$4:$F$10</c:f>
              <c:numCache>
                <c:formatCode>General</c:formatCode>
                <c:ptCount val="7"/>
                <c:pt idx="0">
                  <c:v>5.7013349069262483E-2</c:v>
                </c:pt>
                <c:pt idx="1">
                  <c:v>6.2254295455276443E-2</c:v>
                </c:pt>
                <c:pt idx="2">
                  <c:v>0.1196689575809009</c:v>
                </c:pt>
                <c:pt idx="3">
                  <c:v>0.38183123965906851</c:v>
                </c:pt>
                <c:pt idx="4">
                  <c:v>0.52624713271590806</c:v>
                </c:pt>
                <c:pt idx="5">
                  <c:v>0.6512753757698948</c:v>
                </c:pt>
                <c:pt idx="6">
                  <c:v>0.67527637114506778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B839-4F14-A7B8-FCCD1E473022}"/>
            </c:ext>
          </c:extLst>
        </c:ser>
        <c:ser>
          <c:idx val="4"/>
          <c:order val="4"/>
          <c:tx>
            <c:v>M5</c:v>
          </c:tx>
          <c:xVal>
            <c:numRef>
              <c:f>'1100Hz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Crecimiento'!$G$4:$G$10</c:f>
              <c:numCache>
                <c:formatCode>General</c:formatCode>
                <c:ptCount val="7"/>
                <c:pt idx="0">
                  <c:v>5.1016330245852178E-2</c:v>
                </c:pt>
                <c:pt idx="1">
                  <c:v>6.6207334276800353E-2</c:v>
                </c:pt>
                <c:pt idx="2">
                  <c:v>0.11731842000978192</c:v>
                </c:pt>
                <c:pt idx="3">
                  <c:v>0.17943043025186289</c:v>
                </c:pt>
                <c:pt idx="4">
                  <c:v>0.23530675129525294</c:v>
                </c:pt>
                <c:pt idx="5">
                  <c:v>0.48798780331837505</c:v>
                </c:pt>
                <c:pt idx="6">
                  <c:v>0.60387843456577139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B839-4F14-A7B8-FCCD1E473022}"/>
            </c:ext>
          </c:extLst>
        </c:ser>
        <c:ser>
          <c:idx val="5"/>
          <c:order val="5"/>
          <c:tx>
            <c:v>M6</c:v>
          </c:tx>
          <c:xVal>
            <c:numRef>
              <c:f>'1100Hz Crecimiento'!$B$4:$B$10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Crecimiento'!$H$4:$H$10</c:f>
              <c:numCache>
                <c:formatCode>General</c:formatCode>
                <c:ptCount val="7"/>
                <c:pt idx="0">
                  <c:v>3.6060475372331216E-2</c:v>
                </c:pt>
                <c:pt idx="1">
                  <c:v>5.064798912868676E-2</c:v>
                </c:pt>
                <c:pt idx="2">
                  <c:v>0.11267302657023898</c:v>
                </c:pt>
                <c:pt idx="3">
                  <c:v>0.22722734597408314</c:v>
                </c:pt>
                <c:pt idx="4">
                  <c:v>0.30642835803871604</c:v>
                </c:pt>
                <c:pt idx="5">
                  <c:v>0.56400344569997418</c:v>
                </c:pt>
                <c:pt idx="6">
                  <c:v>0.57424230325169334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5-B839-4F14-A7B8-FCCD1E473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611264"/>
        <c:axId val="169612800"/>
      </c:scatterChart>
      <c:valAx>
        <c:axId val="16961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612800"/>
        <c:crosses val="autoZero"/>
        <c:crossBetween val="midCat"/>
      </c:valAx>
      <c:valAx>
        <c:axId val="169612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6112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1100</c:v>
          </c:tx>
          <c:xVal>
            <c:numRef>
              <c:f>'1100Hz Crecimiento'!$B$28:$B$34</c:f>
              <c:numCache>
                <c:formatCode>General</c:formatCode>
                <c:ptCount val="7"/>
                <c:pt idx="0">
                  <c:v>0</c:v>
                </c:pt>
                <c:pt idx="1">
                  <c:v>18.582999999999998</c:v>
                </c:pt>
                <c:pt idx="2">
                  <c:v>63.5</c:v>
                </c:pt>
                <c:pt idx="3">
                  <c:v>142</c:v>
                </c:pt>
                <c:pt idx="4">
                  <c:v>189.767</c:v>
                </c:pt>
                <c:pt idx="5">
                  <c:v>231.5</c:v>
                </c:pt>
                <c:pt idx="6">
                  <c:v>327.58300000000003</c:v>
                </c:pt>
              </c:numCache>
            </c:numRef>
          </c:xVal>
          <c:yVal>
            <c:numRef>
              <c:f>'1100Hz Crecimiento'!$I$28:$I$34</c:f>
              <c:numCache>
                <c:formatCode>General</c:formatCode>
                <c:ptCount val="7"/>
                <c:pt idx="0">
                  <c:v>3.8963779704670881E-2</c:v>
                </c:pt>
                <c:pt idx="1">
                  <c:v>5.2699463912386217E-2</c:v>
                </c:pt>
                <c:pt idx="2">
                  <c:v>0.11901497264849771</c:v>
                </c:pt>
                <c:pt idx="3">
                  <c:v>0.33095472783370328</c:v>
                </c:pt>
                <c:pt idx="4">
                  <c:v>0.50643186052206846</c:v>
                </c:pt>
                <c:pt idx="5">
                  <c:v>0.63018761906184018</c:v>
                </c:pt>
                <c:pt idx="6">
                  <c:v>0.63869857983321343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A18D-4025-99C3-30D9B4BA9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641472"/>
        <c:axId val="169643008"/>
      </c:scatterChart>
      <c:valAx>
        <c:axId val="169641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9643008"/>
        <c:crosses val="autoZero"/>
        <c:crossBetween val="midCat"/>
      </c:valAx>
      <c:valAx>
        <c:axId val="1696430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96414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4</xdr:row>
      <xdr:rowOff>85725</xdr:rowOff>
    </xdr:from>
    <xdr:to>
      <xdr:col>11</xdr:col>
      <xdr:colOff>285750</xdr:colOff>
      <xdr:row>16</xdr:row>
      <xdr:rowOff>104775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761999</xdr:colOff>
      <xdr:row>21</xdr:row>
      <xdr:rowOff>4762</xdr:rowOff>
    </xdr:from>
    <xdr:to>
      <xdr:col>11</xdr:col>
      <xdr:colOff>266699</xdr:colOff>
      <xdr:row>36</xdr:row>
      <xdr:rowOff>133350</xdr:rowOff>
    </xdr:to>
    <xdr:graphicFrame macro="">
      <xdr:nvGraphicFramePr>
        <xdr:cNvPr id="17" name="16 Gráfico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428625</xdr:colOff>
      <xdr:row>24</xdr:row>
      <xdr:rowOff>157162</xdr:rowOff>
    </xdr:from>
    <xdr:to>
      <xdr:col>15</xdr:col>
      <xdr:colOff>257175</xdr:colOff>
      <xdr:row>39</xdr:row>
      <xdr:rowOff>9525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</xdr:colOff>
      <xdr:row>0</xdr:row>
      <xdr:rowOff>171450</xdr:rowOff>
    </xdr:from>
    <xdr:to>
      <xdr:col>19</xdr:col>
      <xdr:colOff>685801</xdr:colOff>
      <xdr:row>17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57150</xdr:colOff>
      <xdr:row>18</xdr:row>
      <xdr:rowOff>109537</xdr:rowOff>
    </xdr:from>
    <xdr:to>
      <xdr:col>20</xdr:col>
      <xdr:colOff>57150</xdr:colOff>
      <xdr:row>32</xdr:row>
      <xdr:rowOff>185737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157161</xdr:colOff>
      <xdr:row>2</xdr:row>
      <xdr:rowOff>95250</xdr:rowOff>
    </xdr:from>
    <xdr:to>
      <xdr:col>18</xdr:col>
      <xdr:colOff>723900</xdr:colOff>
      <xdr:row>14</xdr:row>
      <xdr:rowOff>161925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152400</xdr:colOff>
      <xdr:row>19</xdr:row>
      <xdr:rowOff>80962</xdr:rowOff>
    </xdr:from>
    <xdr:to>
      <xdr:col>19</xdr:col>
      <xdr:colOff>152400</xdr:colOff>
      <xdr:row>33</xdr:row>
      <xdr:rowOff>157162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433387</xdr:colOff>
      <xdr:row>1</xdr:row>
      <xdr:rowOff>76200</xdr:rowOff>
    </xdr:from>
    <xdr:to>
      <xdr:col>19</xdr:col>
      <xdr:colOff>433387</xdr:colOff>
      <xdr:row>15</xdr:row>
      <xdr:rowOff>152400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304800</xdr:colOff>
      <xdr:row>19</xdr:row>
      <xdr:rowOff>176212</xdr:rowOff>
    </xdr:from>
    <xdr:to>
      <xdr:col>19</xdr:col>
      <xdr:colOff>304800</xdr:colOff>
      <xdr:row>34</xdr:row>
      <xdr:rowOff>61912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171449</xdr:colOff>
      <xdr:row>12</xdr:row>
      <xdr:rowOff>166687</xdr:rowOff>
    </xdr:from>
    <xdr:to>
      <xdr:col>9</xdr:col>
      <xdr:colOff>276224</xdr:colOff>
      <xdr:row>35</xdr:row>
      <xdr:rowOff>28575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152400</xdr:colOff>
      <xdr:row>8</xdr:row>
      <xdr:rowOff>9525</xdr:rowOff>
    </xdr:from>
    <xdr:to>
      <xdr:col>18</xdr:col>
      <xdr:colOff>123825</xdr:colOff>
      <xdr:row>22</xdr:row>
      <xdr:rowOff>142875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695325</xdr:colOff>
      <xdr:row>86</xdr:row>
      <xdr:rowOff>38100</xdr:rowOff>
    </xdr:from>
    <xdr:to>
      <xdr:col>16</xdr:col>
      <xdr:colOff>781050</xdr:colOff>
      <xdr:row>106</xdr:row>
      <xdr:rowOff>42863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695325</xdr:colOff>
      <xdr:row>86</xdr:row>
      <xdr:rowOff>38100</xdr:rowOff>
    </xdr:from>
    <xdr:to>
      <xdr:col>16</xdr:col>
      <xdr:colOff>781050</xdr:colOff>
      <xdr:row>106</xdr:row>
      <xdr:rowOff>42863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wnloads/Abs%20Johana%20Ama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milia/Downloads/Datos%20Crecimiento%20KH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TEFINAL"/>
      <sheetName val="PROTEdoc"/>
      <sheetName val="datosinicial (2)"/>
      <sheetName val="Hoja2 (2)"/>
      <sheetName val="proteina"/>
      <sheetName val="1"/>
      <sheetName val="Hoja2"/>
      <sheetName val="datosinicial"/>
    </sheetNames>
    <sheetDataSet>
      <sheetData sheetId="0">
        <row r="7">
          <cell r="G7" t="str">
            <v>CONTROL</v>
          </cell>
          <cell r="H7" t="str">
            <v>1100 Hz</v>
          </cell>
          <cell r="I7" t="str">
            <v>2200 Hz</v>
          </cell>
          <cell r="J7" t="str">
            <v>3300 Hz</v>
          </cell>
        </row>
        <row r="8">
          <cell r="G8">
            <v>32.208482218114</v>
          </cell>
          <cell r="H8">
            <v>29.883150358150228</v>
          </cell>
          <cell r="I8">
            <v>38.144328491789942</v>
          </cell>
          <cell r="J8">
            <v>31.956421643508566</v>
          </cell>
        </row>
        <row r="12">
          <cell r="B12">
            <v>1.7779511696401935</v>
          </cell>
          <cell r="C12">
            <v>1.1100255773666809</v>
          </cell>
          <cell r="D12">
            <v>3.2033303840075567</v>
          </cell>
          <cell r="E12">
            <v>1.8266777326244592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"/>
      <sheetName val="blanco"/>
      <sheetName val="Tiempo-Hum-Tem"/>
      <sheetName val="E1"/>
      <sheetName val="E2"/>
      <sheetName val="E3"/>
      <sheetName val="Gráfica"/>
      <sheetName val="anova"/>
      <sheetName val="Clo y car"/>
      <sheetName val="CLOR Y CAR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22.849593473482379</v>
          </cell>
          <cell r="N62">
            <v>4.4841453074992623</v>
          </cell>
          <cell r="W62">
            <v>3.188028145788814</v>
          </cell>
        </row>
        <row r="63">
          <cell r="F63">
            <v>19.521735551234055</v>
          </cell>
          <cell r="N63">
            <v>6.0808786086295017</v>
          </cell>
          <cell r="W63">
            <v>6.0966696971330823</v>
          </cell>
        </row>
        <row r="64">
          <cell r="F64">
            <v>20.169789586235858</v>
          </cell>
          <cell r="N64">
            <v>3.7009778046985859</v>
          </cell>
          <cell r="W64">
            <v>6.0703393889489314</v>
          </cell>
        </row>
        <row r="65">
          <cell r="F65">
            <v>24.995962945918407</v>
          </cell>
          <cell r="N65">
            <v>4.1445020653413032</v>
          </cell>
          <cell r="W65">
            <v>5.2463175881607853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BPTSYJWMQo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33"/>
  <sheetViews>
    <sheetView topLeftCell="A4" workbookViewId="0">
      <selection activeCell="H18" sqref="H18"/>
    </sheetView>
  </sheetViews>
  <sheetFormatPr baseColWidth="10" defaultRowHeight="15" x14ac:dyDescent="0.25"/>
  <sheetData>
    <row r="4" spans="2:12" x14ac:dyDescent="0.25">
      <c r="B4" s="124" t="s">
        <v>14</v>
      </c>
      <c r="C4" s="124"/>
      <c r="D4" s="124"/>
      <c r="E4" s="124"/>
      <c r="F4" s="124"/>
      <c r="G4" s="15"/>
      <c r="H4" s="15"/>
    </row>
    <row r="5" spans="2:12" x14ac:dyDescent="0.25">
      <c r="B5" s="39" t="s">
        <v>15</v>
      </c>
      <c r="C5" s="39" t="s">
        <v>16</v>
      </c>
      <c r="D5" s="39" t="s">
        <v>17</v>
      </c>
      <c r="E5" s="39" t="s">
        <v>18</v>
      </c>
      <c r="F5" s="39" t="s">
        <v>19</v>
      </c>
      <c r="G5" s="49" t="s">
        <v>23</v>
      </c>
      <c r="H5" s="15"/>
      <c r="L5" s="3" t="s">
        <v>28</v>
      </c>
    </row>
    <row r="6" spans="2:12" x14ac:dyDescent="0.25">
      <c r="B6" s="40">
        <v>43592</v>
      </c>
      <c r="C6" s="41">
        <v>1</v>
      </c>
      <c r="D6" s="41">
        <v>28</v>
      </c>
      <c r="E6" s="41">
        <v>20.399999999999999</v>
      </c>
      <c r="F6" s="42">
        <v>0.69444444444444453</v>
      </c>
      <c r="G6" s="47">
        <v>0</v>
      </c>
      <c r="H6" s="15"/>
      <c r="L6" s="52">
        <f>AVERAGE(G6,G15,G25)</f>
        <v>0</v>
      </c>
    </row>
    <row r="7" spans="2:12" x14ac:dyDescent="0.25">
      <c r="B7" s="43">
        <v>43594</v>
      </c>
      <c r="C7" s="41">
        <v>2</v>
      </c>
      <c r="D7" s="41">
        <v>32</v>
      </c>
      <c r="E7" s="41">
        <v>19.2</v>
      </c>
      <c r="F7" s="41" t="s">
        <v>22</v>
      </c>
      <c r="G7" s="48">
        <v>45.332999999999998</v>
      </c>
      <c r="H7" s="15"/>
      <c r="L7" s="52">
        <f t="shared" ref="L7:L9" si="0">AVERAGE(G7,G16,G26)</f>
        <v>36.138666666666666</v>
      </c>
    </row>
    <row r="8" spans="2:12" x14ac:dyDescent="0.25">
      <c r="B8" s="40">
        <v>43595</v>
      </c>
      <c r="C8" s="41">
        <v>3</v>
      </c>
      <c r="D8" s="41">
        <v>36</v>
      </c>
      <c r="E8" s="41">
        <v>20.5</v>
      </c>
      <c r="F8" s="42">
        <v>0.47916666666666669</v>
      </c>
      <c r="G8" s="47">
        <v>66.832999999999998</v>
      </c>
      <c r="H8" s="15"/>
      <c r="L8" s="52">
        <f t="shared" si="0"/>
        <v>74.611000000000004</v>
      </c>
    </row>
    <row r="9" spans="2:12" x14ac:dyDescent="0.25">
      <c r="B9" s="40">
        <v>43598</v>
      </c>
      <c r="C9" s="41">
        <v>4</v>
      </c>
      <c r="D9" s="41">
        <v>37</v>
      </c>
      <c r="E9" s="41">
        <v>19.8</v>
      </c>
      <c r="F9" s="42">
        <v>0.69444444444444453</v>
      </c>
      <c r="G9" s="50">
        <v>144</v>
      </c>
      <c r="H9" s="15"/>
      <c r="L9" s="52">
        <f t="shared" si="0"/>
        <v>142.83333333333334</v>
      </c>
    </row>
    <row r="10" spans="2:12" x14ac:dyDescent="0.25">
      <c r="B10" s="40">
        <v>43601</v>
      </c>
      <c r="C10" s="41">
        <v>5</v>
      </c>
      <c r="D10" s="41">
        <v>40</v>
      </c>
      <c r="E10" s="41">
        <v>19.399999999999999</v>
      </c>
      <c r="F10" s="42">
        <v>0.4375</v>
      </c>
      <c r="G10" s="50">
        <v>209.833</v>
      </c>
      <c r="H10" s="15"/>
      <c r="L10" s="52">
        <f>AVERAGE(G10,G19,G29)</f>
        <v>195.36666666666665</v>
      </c>
    </row>
    <row r="11" spans="2:12" x14ac:dyDescent="0.25">
      <c r="B11" s="40">
        <v>43602</v>
      </c>
      <c r="C11" s="41">
        <v>6</v>
      </c>
      <c r="D11" s="41">
        <v>38</v>
      </c>
      <c r="E11" s="41">
        <v>19.600000000000001</v>
      </c>
      <c r="F11" s="42">
        <v>0.45833333333333331</v>
      </c>
      <c r="G11" s="50">
        <v>234.333</v>
      </c>
      <c r="H11" s="15"/>
      <c r="L11" s="52">
        <f>AVERAGE(G11,G20,G30)</f>
        <v>232.27766666666665</v>
      </c>
    </row>
    <row r="12" spans="2:12" x14ac:dyDescent="0.25">
      <c r="B12" s="40">
        <v>43606</v>
      </c>
      <c r="C12" s="41">
        <v>7</v>
      </c>
      <c r="D12" s="41">
        <v>46</v>
      </c>
      <c r="E12" s="41">
        <v>18.899999999999999</v>
      </c>
      <c r="F12" s="42">
        <v>0.64583333333333337</v>
      </c>
      <c r="G12" s="50">
        <v>334.83300000000003</v>
      </c>
      <c r="H12" s="15"/>
      <c r="L12" s="52">
        <f>AVERAGE(G12,G21,G31)</f>
        <v>330.08300000000003</v>
      </c>
    </row>
    <row r="13" spans="2:12" x14ac:dyDescent="0.25">
      <c r="B13" s="124" t="s">
        <v>20</v>
      </c>
      <c r="C13" s="124"/>
      <c r="D13" s="124"/>
      <c r="E13" s="124"/>
      <c r="F13" s="124"/>
      <c r="G13" s="15"/>
      <c r="H13" s="15"/>
    </row>
    <row r="14" spans="2:12" x14ac:dyDescent="0.25">
      <c r="B14" s="39" t="s">
        <v>15</v>
      </c>
      <c r="C14" s="39" t="s">
        <v>16</v>
      </c>
      <c r="D14" s="39" t="s">
        <v>17</v>
      </c>
      <c r="E14" s="39" t="s">
        <v>18</v>
      </c>
      <c r="F14" s="39" t="s">
        <v>19</v>
      </c>
      <c r="G14" s="15"/>
      <c r="H14" s="15"/>
    </row>
    <row r="15" spans="2:12" x14ac:dyDescent="0.25">
      <c r="B15" s="44">
        <v>43606</v>
      </c>
      <c r="C15" s="45">
        <v>1</v>
      </c>
      <c r="D15" s="41">
        <v>29</v>
      </c>
      <c r="E15" s="41">
        <v>20.6</v>
      </c>
      <c r="F15" s="42">
        <v>0.72916666666666663</v>
      </c>
      <c r="G15" s="50">
        <v>0</v>
      </c>
      <c r="H15" s="15"/>
    </row>
    <row r="16" spans="2:12" x14ac:dyDescent="0.25">
      <c r="B16" s="46">
        <v>43608</v>
      </c>
      <c r="C16" s="45">
        <v>2</v>
      </c>
      <c r="D16" s="45">
        <v>29</v>
      </c>
      <c r="E16" s="45">
        <v>20.399999999999999</v>
      </c>
      <c r="F16" s="51" t="s">
        <v>24</v>
      </c>
      <c r="G16" s="50">
        <v>44.5</v>
      </c>
      <c r="H16" s="15"/>
    </row>
    <row r="17" spans="2:8" x14ac:dyDescent="0.25">
      <c r="B17" s="44">
        <v>43610</v>
      </c>
      <c r="C17" s="45">
        <v>3</v>
      </c>
      <c r="D17" s="41">
        <v>27</v>
      </c>
      <c r="E17" s="41">
        <v>21.6</v>
      </c>
      <c r="F17" s="41" t="s">
        <v>25</v>
      </c>
      <c r="G17" s="50">
        <v>93.5</v>
      </c>
      <c r="H17" s="15"/>
    </row>
    <row r="18" spans="2:8" x14ac:dyDescent="0.25">
      <c r="B18" s="44">
        <v>43612</v>
      </c>
      <c r="C18" s="45">
        <v>4</v>
      </c>
      <c r="D18" s="41">
        <v>25</v>
      </c>
      <c r="E18" s="41">
        <v>19.899999999999999</v>
      </c>
      <c r="F18" s="42">
        <v>0.66666666666666663</v>
      </c>
      <c r="G18" s="50">
        <v>142.5</v>
      </c>
      <c r="H18" s="15"/>
    </row>
    <row r="19" spans="2:8" x14ac:dyDescent="0.25">
      <c r="B19" s="44">
        <v>43614</v>
      </c>
      <c r="C19" s="45">
        <v>5</v>
      </c>
      <c r="D19" s="41">
        <v>30</v>
      </c>
      <c r="E19" s="41">
        <v>20.8</v>
      </c>
      <c r="F19" s="42">
        <v>0.5</v>
      </c>
      <c r="G19" s="50">
        <v>186.5</v>
      </c>
      <c r="H19" s="15"/>
    </row>
    <row r="20" spans="2:8" x14ac:dyDescent="0.25">
      <c r="B20" s="44">
        <v>43616</v>
      </c>
      <c r="C20" s="45">
        <v>6</v>
      </c>
      <c r="D20" s="41">
        <v>33</v>
      </c>
      <c r="E20" s="41">
        <v>22.8</v>
      </c>
      <c r="F20" s="42">
        <v>0.35416666666666669</v>
      </c>
      <c r="G20" s="50">
        <v>231</v>
      </c>
      <c r="H20" s="15"/>
    </row>
    <row r="21" spans="2:8" x14ac:dyDescent="0.25">
      <c r="B21" s="44">
        <v>43620</v>
      </c>
      <c r="C21" s="45">
        <v>7</v>
      </c>
      <c r="D21" s="41">
        <v>30</v>
      </c>
      <c r="E21" s="41">
        <v>19</v>
      </c>
      <c r="F21" s="42">
        <v>0.3888888888888889</v>
      </c>
      <c r="G21" s="50">
        <v>327.83300000000003</v>
      </c>
      <c r="H21" s="15"/>
    </row>
    <row r="22" spans="2:8" x14ac:dyDescent="0.25">
      <c r="B22" s="15"/>
      <c r="C22" s="15"/>
      <c r="D22" s="15"/>
      <c r="E22" s="15"/>
      <c r="F22" s="15"/>
      <c r="G22" s="15"/>
      <c r="H22" s="15"/>
    </row>
    <row r="23" spans="2:8" x14ac:dyDescent="0.25">
      <c r="B23" s="125" t="s">
        <v>21</v>
      </c>
      <c r="C23" s="125"/>
      <c r="D23" s="125"/>
      <c r="E23" s="125"/>
      <c r="F23" s="125"/>
      <c r="G23" s="15"/>
      <c r="H23" s="15"/>
    </row>
    <row r="24" spans="2:8" x14ac:dyDescent="0.25">
      <c r="B24" s="39" t="s">
        <v>15</v>
      </c>
      <c r="C24" s="39" t="s">
        <v>16</v>
      </c>
      <c r="D24" s="39" t="s">
        <v>17</v>
      </c>
      <c r="E24" s="39" t="s">
        <v>18</v>
      </c>
      <c r="F24" s="39" t="s">
        <v>19</v>
      </c>
      <c r="G24" s="15"/>
      <c r="H24" s="15"/>
    </row>
    <row r="25" spans="2:8" x14ac:dyDescent="0.25">
      <c r="B25" s="44">
        <v>43620</v>
      </c>
      <c r="C25" s="41">
        <v>1</v>
      </c>
      <c r="D25" s="41">
        <v>29</v>
      </c>
      <c r="E25" s="41">
        <v>21.3</v>
      </c>
      <c r="F25" s="41" t="s">
        <v>26</v>
      </c>
      <c r="G25" s="47">
        <v>0</v>
      </c>
      <c r="H25" s="15"/>
    </row>
    <row r="26" spans="2:8" x14ac:dyDescent="0.25">
      <c r="B26" s="44">
        <v>43621</v>
      </c>
      <c r="C26" s="41">
        <v>2</v>
      </c>
      <c r="D26" s="41">
        <v>27</v>
      </c>
      <c r="E26" s="41">
        <v>22.2</v>
      </c>
      <c r="F26" s="42">
        <v>0.4826388888888889</v>
      </c>
      <c r="G26" s="47">
        <v>18.582999999999998</v>
      </c>
      <c r="H26" s="15"/>
    </row>
    <row r="27" spans="2:8" x14ac:dyDescent="0.25">
      <c r="B27" s="44">
        <v>43623</v>
      </c>
      <c r="C27" s="41">
        <v>3</v>
      </c>
      <c r="D27" s="41">
        <v>27</v>
      </c>
      <c r="E27" s="41">
        <v>19.899999999999999</v>
      </c>
      <c r="F27" s="42">
        <v>0.35416666666666669</v>
      </c>
      <c r="G27" s="47">
        <v>63.5</v>
      </c>
      <c r="H27" s="15"/>
    </row>
    <row r="28" spans="2:8" x14ac:dyDescent="0.25">
      <c r="B28" s="44">
        <v>43626</v>
      </c>
      <c r="C28" s="41">
        <v>4</v>
      </c>
      <c r="D28" s="41">
        <v>20.9</v>
      </c>
      <c r="E28" s="41">
        <v>30</v>
      </c>
      <c r="F28" s="42">
        <v>0.625</v>
      </c>
      <c r="G28" s="50">
        <v>142</v>
      </c>
      <c r="H28" s="15"/>
    </row>
    <row r="29" spans="2:8" x14ac:dyDescent="0.25">
      <c r="B29" s="44">
        <v>43628</v>
      </c>
      <c r="C29" s="41">
        <v>5</v>
      </c>
      <c r="D29" s="41">
        <v>29</v>
      </c>
      <c r="E29" s="41">
        <v>20.399999999999999</v>
      </c>
      <c r="F29" s="42">
        <v>0.61527777777777781</v>
      </c>
      <c r="G29" s="50">
        <v>189.767</v>
      </c>
      <c r="H29" s="15"/>
    </row>
    <row r="30" spans="2:8" x14ac:dyDescent="0.25">
      <c r="B30" s="44">
        <v>43630</v>
      </c>
      <c r="C30" s="41">
        <v>6</v>
      </c>
      <c r="D30" s="41">
        <v>38</v>
      </c>
      <c r="E30" s="41">
        <v>18.5</v>
      </c>
      <c r="F30" s="42">
        <v>0.35416666666666669</v>
      </c>
      <c r="G30" s="50">
        <v>231.5</v>
      </c>
      <c r="H30" s="15"/>
    </row>
    <row r="31" spans="2:8" x14ac:dyDescent="0.25">
      <c r="B31" s="44">
        <v>43269</v>
      </c>
      <c r="C31" s="41">
        <v>7</v>
      </c>
      <c r="D31" s="41">
        <v>37</v>
      </c>
      <c r="E31" s="41">
        <v>18.5</v>
      </c>
      <c r="F31" s="42">
        <v>0.3576388888888889</v>
      </c>
      <c r="G31" s="50">
        <v>327.58300000000003</v>
      </c>
      <c r="H31" s="15"/>
    </row>
    <row r="32" spans="2:8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</sheetData>
  <mergeCells count="3">
    <mergeCell ref="B4:F4"/>
    <mergeCell ref="B13:F13"/>
    <mergeCell ref="B23:F23"/>
  </mergeCells>
  <pageMargins left="0.7" right="0.7" top="0.75" bottom="0.75" header="0.3" footer="0.3"/>
  <pageSetup orientation="landscape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0"/>
  <sheetViews>
    <sheetView workbookViewId="0">
      <selection activeCell="M6" sqref="M6:N6"/>
    </sheetView>
  </sheetViews>
  <sheetFormatPr baseColWidth="10" defaultRowHeight="15" x14ac:dyDescent="0.25"/>
  <cols>
    <col min="1" max="4" width="11.42578125" style="15"/>
    <col min="5" max="7" width="11.42578125" style="56"/>
    <col min="8" max="16384" width="11.42578125" style="15"/>
  </cols>
  <sheetData>
    <row r="2" spans="1:10" x14ac:dyDescent="0.25">
      <c r="B2" s="149" t="s">
        <v>124</v>
      </c>
      <c r="C2" s="149"/>
      <c r="D2" s="149"/>
    </row>
    <row r="3" spans="1:10" x14ac:dyDescent="0.25">
      <c r="B3" s="101" t="s">
        <v>123</v>
      </c>
      <c r="C3" s="101">
        <v>2.5</v>
      </c>
      <c r="D3" s="121" t="s">
        <v>122</v>
      </c>
    </row>
    <row r="4" spans="1:10" x14ac:dyDescent="0.25">
      <c r="B4" s="101" t="s">
        <v>121</v>
      </c>
      <c r="C4" s="101">
        <v>10</v>
      </c>
      <c r="D4" s="121" t="s">
        <v>120</v>
      </c>
    </row>
    <row r="6" spans="1:10" x14ac:dyDescent="0.25">
      <c r="G6" s="150" t="s">
        <v>104</v>
      </c>
      <c r="H6" s="150"/>
      <c r="I6" s="150"/>
      <c r="J6" s="150"/>
    </row>
    <row r="7" spans="1:10" x14ac:dyDescent="0.25">
      <c r="B7" s="123" t="s">
        <v>106</v>
      </c>
      <c r="C7" s="123" t="s">
        <v>107</v>
      </c>
      <c r="D7" s="123" t="s">
        <v>108</v>
      </c>
      <c r="E7" s="123" t="s">
        <v>99</v>
      </c>
      <c r="G7" s="123" t="s">
        <v>99</v>
      </c>
      <c r="H7" s="123" t="s">
        <v>106</v>
      </c>
      <c r="I7" s="123" t="s">
        <v>107</v>
      </c>
      <c r="J7" s="123" t="s">
        <v>108</v>
      </c>
    </row>
    <row r="8" spans="1:10" x14ac:dyDescent="0.25">
      <c r="B8" s="121">
        <v>29.097607946973</v>
      </c>
      <c r="C8" s="121">
        <v>38.333009843688167</v>
      </c>
      <c r="D8" s="121">
        <v>35.616040613822911</v>
      </c>
      <c r="E8" s="121">
        <v>31.250463391250101</v>
      </c>
      <c r="G8" s="122">
        <f>E11</f>
        <v>32.208482218114</v>
      </c>
      <c r="H8" s="122">
        <f>B11</f>
        <v>29.883150358150228</v>
      </c>
      <c r="I8" s="122">
        <f>C11</f>
        <v>38.144328491789942</v>
      </c>
      <c r="J8" s="122">
        <f>D11</f>
        <v>31.956421643508566</v>
      </c>
    </row>
    <row r="9" spans="1:10" x14ac:dyDescent="0.25">
      <c r="B9" s="121">
        <v>31.91857268366855</v>
      </c>
      <c r="C9" s="121">
        <v>39.147920551937453</v>
      </c>
      <c r="D9" s="121">
        <v>30.592141204912998</v>
      </c>
      <c r="E9" s="121">
        <v>34.3148826369275</v>
      </c>
    </row>
    <row r="10" spans="1:10" x14ac:dyDescent="0.25">
      <c r="B10" s="120">
        <v>28.633270443809128</v>
      </c>
      <c r="C10" s="120">
        <v>36.952055079744198</v>
      </c>
      <c r="D10" s="120">
        <v>29.6610831117898</v>
      </c>
      <c r="E10" s="120">
        <v>31.060100626164399</v>
      </c>
    </row>
    <row r="11" spans="1:10" x14ac:dyDescent="0.25">
      <c r="A11" s="117" t="s">
        <v>114</v>
      </c>
      <c r="B11" s="119">
        <f>AVERAGE(B8:B10)</f>
        <v>29.883150358150228</v>
      </c>
      <c r="C11" s="119">
        <f>AVERAGE(C8:C10)</f>
        <v>38.144328491789942</v>
      </c>
      <c r="D11" s="119">
        <f>AVERAGE(D8:D10)</f>
        <v>31.956421643508566</v>
      </c>
      <c r="E11" s="119">
        <f>AVERAGE(E8:E10)</f>
        <v>32.208482218114</v>
      </c>
    </row>
    <row r="12" spans="1:10" ht="30" x14ac:dyDescent="0.25">
      <c r="A12" s="118" t="s">
        <v>119</v>
      </c>
      <c r="B12" s="117">
        <f>STDEV(B8:B10)</f>
        <v>1.7779511696401935</v>
      </c>
      <c r="C12" s="117">
        <f>STDEV(C8:C10)</f>
        <v>1.1100255773666809</v>
      </c>
      <c r="D12" s="117">
        <f>STDEV(D8:D10)</f>
        <v>3.2033303840075567</v>
      </c>
      <c r="E12" s="117">
        <f>STDEV(E8:E10)</f>
        <v>1.8266777326244592</v>
      </c>
    </row>
    <row r="15" spans="1:10" x14ac:dyDescent="0.25">
      <c r="B15" s="15" t="s">
        <v>68</v>
      </c>
      <c r="E15" s="15"/>
      <c r="F15" s="15"/>
      <c r="G15" s="15"/>
    </row>
    <row r="16" spans="1:10" x14ac:dyDescent="0.25">
      <c r="E16" s="15"/>
      <c r="F16" s="15"/>
      <c r="G16" s="15"/>
    </row>
    <row r="17" spans="2:8" ht="15.75" thickBot="1" x14ac:dyDescent="0.3">
      <c r="B17" s="15" t="s">
        <v>69</v>
      </c>
      <c r="E17" s="15"/>
      <c r="F17" s="15"/>
      <c r="G17" s="15"/>
    </row>
    <row r="18" spans="2:8" x14ac:dyDescent="0.25">
      <c r="B18" s="65" t="s">
        <v>70</v>
      </c>
      <c r="C18" s="65" t="s">
        <v>71</v>
      </c>
      <c r="D18" s="65" t="s">
        <v>72</v>
      </c>
      <c r="E18" s="65" t="s">
        <v>73</v>
      </c>
      <c r="F18" s="65" t="s">
        <v>74</v>
      </c>
      <c r="G18" s="15"/>
    </row>
    <row r="19" spans="2:8" x14ac:dyDescent="0.25">
      <c r="B19" s="63" t="s">
        <v>106</v>
      </c>
      <c r="C19" s="63">
        <v>3</v>
      </c>
      <c r="D19" s="63">
        <v>89.649451074450639</v>
      </c>
      <c r="E19" s="63">
        <v>29.883150358150214</v>
      </c>
      <c r="F19" s="63">
        <v>3.1611103616249605</v>
      </c>
      <c r="G19" s="15"/>
    </row>
    <row r="20" spans="2:8" x14ac:dyDescent="0.25">
      <c r="B20" s="63" t="s">
        <v>107</v>
      </c>
      <c r="C20" s="63">
        <v>3</v>
      </c>
      <c r="D20" s="63">
        <v>113.43298547536979</v>
      </c>
      <c r="E20" s="63">
        <v>37.810995158456599</v>
      </c>
      <c r="F20" s="63">
        <v>2.7577635277873602</v>
      </c>
      <c r="G20" s="15"/>
    </row>
    <row r="21" spans="2:8" x14ac:dyDescent="0.25">
      <c r="B21" s="63" t="s">
        <v>108</v>
      </c>
      <c r="C21" s="63">
        <v>3</v>
      </c>
      <c r="D21" s="63">
        <v>95.869264930525702</v>
      </c>
      <c r="E21" s="63">
        <v>31.956421643508566</v>
      </c>
      <c r="F21" s="63">
        <v>10.261325549105999</v>
      </c>
      <c r="G21" s="15"/>
    </row>
    <row r="22" spans="2:8" ht="15.75" thickBot="1" x14ac:dyDescent="0.3">
      <c r="B22" s="64" t="s">
        <v>99</v>
      </c>
      <c r="C22" s="64">
        <v>3</v>
      </c>
      <c r="D22" s="64">
        <v>98.625446654341999</v>
      </c>
      <c r="E22" s="64">
        <v>32.875148884780664</v>
      </c>
      <c r="F22" s="64">
        <v>8.8828857098263931</v>
      </c>
      <c r="G22" s="15"/>
    </row>
    <row r="23" spans="2:8" x14ac:dyDescent="0.25">
      <c r="E23" s="15"/>
      <c r="F23" s="15"/>
      <c r="G23" s="15"/>
    </row>
    <row r="24" spans="2:8" x14ac:dyDescent="0.25">
      <c r="E24" s="15"/>
      <c r="F24" s="15"/>
      <c r="G24" s="15"/>
    </row>
    <row r="25" spans="2:8" ht="15.75" thickBot="1" x14ac:dyDescent="0.3">
      <c r="B25" s="15" t="s">
        <v>75</v>
      </c>
      <c r="E25" s="15"/>
      <c r="F25" s="15"/>
      <c r="G25" s="15"/>
    </row>
    <row r="26" spans="2:8" x14ac:dyDescent="0.25">
      <c r="B26" s="65" t="s">
        <v>76</v>
      </c>
      <c r="C26" s="65" t="s">
        <v>77</v>
      </c>
      <c r="D26" s="65" t="s">
        <v>78</v>
      </c>
      <c r="E26" s="65" t="s">
        <v>79</v>
      </c>
      <c r="F26" s="65" t="s">
        <v>80</v>
      </c>
      <c r="G26" s="65" t="s">
        <v>81</v>
      </c>
      <c r="H26" s="65" t="s">
        <v>82</v>
      </c>
    </row>
    <row r="27" spans="2:8" x14ac:dyDescent="0.25">
      <c r="B27" s="63" t="s">
        <v>83</v>
      </c>
      <c r="C27" s="63">
        <v>101.68792605520659</v>
      </c>
      <c r="D27" s="63">
        <v>3</v>
      </c>
      <c r="E27" s="63">
        <v>33.89597535173553</v>
      </c>
      <c r="F27" s="63">
        <v>5.4097051741412097</v>
      </c>
      <c r="G27" s="63">
        <v>2.5074047599512466E-2</v>
      </c>
      <c r="H27" s="63">
        <v>4.0661805513511613</v>
      </c>
    </row>
    <row r="28" spans="2:8" x14ac:dyDescent="0.25">
      <c r="B28" s="63" t="s">
        <v>84</v>
      </c>
      <c r="C28" s="63">
        <v>50.12617029668943</v>
      </c>
      <c r="D28" s="63">
        <v>8</v>
      </c>
      <c r="E28" s="63">
        <v>6.2657712870861788</v>
      </c>
      <c r="F28" s="63"/>
      <c r="G28" s="63"/>
      <c r="H28" s="63"/>
    </row>
    <row r="29" spans="2:8" x14ac:dyDescent="0.25">
      <c r="B29" s="63"/>
      <c r="C29" s="63"/>
      <c r="D29" s="63"/>
      <c r="E29" s="63"/>
      <c r="F29" s="63"/>
      <c r="G29" s="63"/>
      <c r="H29" s="63"/>
    </row>
    <row r="30" spans="2:8" ht="15.75" thickBot="1" x14ac:dyDescent="0.3">
      <c r="B30" s="64" t="s">
        <v>85</v>
      </c>
      <c r="C30" s="64">
        <v>151.81409635189601</v>
      </c>
      <c r="D30" s="64">
        <v>11</v>
      </c>
      <c r="E30" s="64"/>
      <c r="F30" s="64"/>
      <c r="G30" s="64"/>
      <c r="H30" s="64"/>
    </row>
  </sheetData>
  <mergeCells count="2">
    <mergeCell ref="B2:D2"/>
    <mergeCell ref="G6:J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83"/>
  <sheetViews>
    <sheetView tabSelected="1" zoomScaleNormal="100" workbookViewId="0">
      <selection activeCell="D58" sqref="D58:E59"/>
    </sheetView>
  </sheetViews>
  <sheetFormatPr baseColWidth="10" defaultRowHeight="15" x14ac:dyDescent="0.25"/>
  <cols>
    <col min="1" max="1" width="11" style="15" customWidth="1"/>
    <col min="2" max="16" width="11.42578125" style="15"/>
    <col min="17" max="17" width="15" style="15" customWidth="1"/>
    <col min="18" max="18" width="14.85546875" style="15" customWidth="1"/>
    <col min="19" max="16384" width="11.42578125" style="15"/>
  </cols>
  <sheetData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x14ac:dyDescent="0.25">
      <c r="A4" s="1"/>
      <c r="B4" s="74"/>
      <c r="C4" s="154" t="s">
        <v>11</v>
      </c>
      <c r="D4" s="154"/>
      <c r="E4" s="154"/>
      <c r="F4" s="154"/>
      <c r="G4" s="154"/>
      <c r="H4" s="1"/>
      <c r="I4" s="1"/>
      <c r="J4" s="1"/>
      <c r="K4" s="154" t="s">
        <v>56</v>
      </c>
      <c r="L4" s="137"/>
      <c r="M4" s="137"/>
      <c r="N4" s="137"/>
      <c r="O4" s="137"/>
      <c r="P4" s="137"/>
      <c r="Q4" s="1"/>
      <c r="R4" s="1"/>
      <c r="S4" s="1"/>
      <c r="T4" s="74"/>
      <c r="U4" s="154" t="s">
        <v>57</v>
      </c>
      <c r="V4" s="154"/>
      <c r="W4" s="154"/>
      <c r="X4" s="154"/>
      <c r="Y4" s="154"/>
      <c r="Z4" s="1"/>
      <c r="AA4" s="1"/>
      <c r="AB4" s="1"/>
      <c r="AC4" s="154" t="s">
        <v>58</v>
      </c>
      <c r="AD4" s="137"/>
      <c r="AE4" s="137"/>
      <c r="AF4" s="137"/>
      <c r="AG4" s="137"/>
      <c r="AH4" s="137"/>
      <c r="AI4" s="1"/>
    </row>
    <row r="5" spans="1:35" x14ac:dyDescent="0.25">
      <c r="A5" s="1"/>
      <c r="B5" s="1"/>
      <c r="C5" s="74" t="s">
        <v>55</v>
      </c>
      <c r="D5" s="76" t="s">
        <v>52</v>
      </c>
      <c r="E5" s="76" t="s">
        <v>6</v>
      </c>
      <c r="F5" s="76" t="s">
        <v>7</v>
      </c>
      <c r="G5" s="76" t="s">
        <v>8</v>
      </c>
      <c r="H5" s="1"/>
      <c r="I5" s="1"/>
      <c r="J5" s="74" t="s">
        <v>55</v>
      </c>
      <c r="K5" s="76" t="s">
        <v>52</v>
      </c>
      <c r="L5" s="76" t="s">
        <v>6</v>
      </c>
      <c r="M5" s="76" t="s">
        <v>7</v>
      </c>
      <c r="N5" s="76" t="s">
        <v>8</v>
      </c>
      <c r="O5" s="76" t="s">
        <v>29</v>
      </c>
      <c r="P5" s="76" t="s">
        <v>30</v>
      </c>
      <c r="Q5" s="1"/>
      <c r="R5" s="1"/>
      <c r="S5" s="1"/>
      <c r="T5" s="1"/>
      <c r="U5" s="74" t="s">
        <v>55</v>
      </c>
      <c r="V5" s="76" t="s">
        <v>52</v>
      </c>
      <c r="W5" s="76" t="s">
        <v>6</v>
      </c>
      <c r="X5" s="76" t="s">
        <v>7</v>
      </c>
      <c r="Y5" s="76" t="s">
        <v>8</v>
      </c>
      <c r="Z5" s="1"/>
      <c r="AA5" s="1"/>
      <c r="AB5" s="74" t="s">
        <v>55</v>
      </c>
      <c r="AC5" s="76" t="s">
        <v>52</v>
      </c>
      <c r="AD5" s="76" t="s">
        <v>6</v>
      </c>
      <c r="AE5" s="76" t="s">
        <v>7</v>
      </c>
      <c r="AF5" s="76" t="s">
        <v>8</v>
      </c>
      <c r="AG5" s="76" t="s">
        <v>29</v>
      </c>
      <c r="AH5" s="76" t="s">
        <v>30</v>
      </c>
      <c r="AI5" s="1"/>
    </row>
    <row r="6" spans="1:35" x14ac:dyDescent="0.25">
      <c r="A6" s="1"/>
      <c r="B6" s="76" t="s">
        <v>1</v>
      </c>
      <c r="C6" s="74">
        <v>453</v>
      </c>
      <c r="D6" s="1">
        <v>0.54943025385011202</v>
      </c>
      <c r="E6" s="1">
        <v>3.0899703314831202</v>
      </c>
      <c r="F6" s="1">
        <v>3.0494127960057602</v>
      </c>
      <c r="G6" s="1">
        <v>0.96428202190991397</v>
      </c>
      <c r="H6" s="1"/>
      <c r="I6" s="76" t="s">
        <v>46</v>
      </c>
      <c r="J6" s="74">
        <v>453</v>
      </c>
      <c r="K6" s="1">
        <v>3.43938782227724</v>
      </c>
      <c r="L6" s="1">
        <v>3.4733623971329801</v>
      </c>
      <c r="M6" s="1">
        <v>2.3703001466250999</v>
      </c>
      <c r="N6" s="1">
        <v>3.64922280281387</v>
      </c>
      <c r="O6" s="1">
        <v>4.0783683275272304</v>
      </c>
      <c r="P6" s="1">
        <v>2.8676813393727998</v>
      </c>
      <c r="Q6" s="1"/>
      <c r="R6" s="1"/>
      <c r="S6" s="1"/>
      <c r="T6" s="76" t="s">
        <v>1</v>
      </c>
      <c r="U6" s="74">
        <v>453</v>
      </c>
      <c r="V6" s="1">
        <f>D6-$D$9</f>
        <v>2.5668083205479975E-2</v>
      </c>
      <c r="W6" s="1">
        <f>E6-$E$9</f>
        <v>1.3173215845137802</v>
      </c>
      <c r="X6" s="1">
        <f>F6-$F$9</f>
        <v>1.3641563266884802</v>
      </c>
      <c r="Y6" s="1">
        <f>G6-$G$9</f>
        <v>0.15862701625462794</v>
      </c>
      <c r="Z6" s="1"/>
      <c r="AA6" s="76" t="s">
        <v>46</v>
      </c>
      <c r="AB6" s="74">
        <v>453</v>
      </c>
      <c r="AC6" s="1">
        <f>K6-$K$9</f>
        <v>2.8389618753556771</v>
      </c>
      <c r="AD6" s="1">
        <f>L6-$L$9</f>
        <v>3.1152090128315382</v>
      </c>
      <c r="AE6" s="1">
        <f>N6-$N$9</f>
        <v>2.23789743149747</v>
      </c>
      <c r="AF6" s="1">
        <f>N6-$N$9</f>
        <v>2.23789743149747</v>
      </c>
      <c r="AG6" s="1">
        <f>O6-$O$9</f>
        <v>2.1570390445901304</v>
      </c>
      <c r="AH6" s="1">
        <f>P6-$P$9</f>
        <v>2.5168416215253058</v>
      </c>
      <c r="AI6" s="1"/>
    </row>
    <row r="7" spans="1:35" x14ac:dyDescent="0.25">
      <c r="A7" s="1"/>
      <c r="B7" s="76"/>
      <c r="C7" s="74">
        <v>644</v>
      </c>
      <c r="D7" s="1">
        <v>0.74348891093006597</v>
      </c>
      <c r="E7" s="1">
        <v>2.45218025075408</v>
      </c>
      <c r="F7" s="1">
        <v>2.1608221307273001</v>
      </c>
      <c r="G7" s="1">
        <v>0.89024113795728199</v>
      </c>
      <c r="H7" s="1"/>
      <c r="I7" s="74"/>
      <c r="J7" s="74">
        <v>644</v>
      </c>
      <c r="K7" s="1">
        <v>1.3040300686671</v>
      </c>
      <c r="L7" s="1">
        <v>1.3385462473943901</v>
      </c>
      <c r="M7" s="1">
        <v>0.86384469288062304</v>
      </c>
      <c r="N7" s="1">
        <v>2.0851757652407699</v>
      </c>
      <c r="O7" s="1">
        <v>3.2301184747781702</v>
      </c>
      <c r="P7" s="1">
        <v>1.0520871758191099</v>
      </c>
      <c r="Q7" s="1"/>
      <c r="R7" s="1"/>
      <c r="S7" s="1"/>
      <c r="T7" s="76"/>
      <c r="U7" s="74">
        <v>644</v>
      </c>
      <c r="V7" s="1">
        <f t="shared" ref="V7:V8" si="0">D7-$D$9</f>
        <v>0.21972674028543393</v>
      </c>
      <c r="W7" s="1">
        <f t="shared" ref="W7:W8" si="1">E7-$E$9</f>
        <v>0.67953150378474003</v>
      </c>
      <c r="X7" s="1">
        <f t="shared" ref="X7:X8" si="2">F7-$F$9</f>
        <v>0.4755656614100201</v>
      </c>
      <c r="Y7" s="1">
        <f t="shared" ref="Y7:Y8" si="3">G7-$G$9</f>
        <v>8.4586132301995964E-2</v>
      </c>
      <c r="Z7" s="1"/>
      <c r="AA7" s="74"/>
      <c r="AB7" s="74">
        <v>644</v>
      </c>
      <c r="AC7" s="1">
        <f t="shared" ref="AC7:AC8" si="4">K7-$K$9</f>
        <v>0.70360412174553699</v>
      </c>
      <c r="AD7" s="1">
        <f t="shared" ref="AD7:AD8" si="5">L7-$L$9</f>
        <v>0.98039286309294815</v>
      </c>
      <c r="AE7" s="1">
        <f t="shared" ref="AE7:AE8" si="6">N7-$N$9</f>
        <v>0.67385039392436985</v>
      </c>
      <c r="AF7" s="1">
        <f t="shared" ref="AF7:AF8" si="7">N7-$N$9</f>
        <v>0.67385039392436985</v>
      </c>
      <c r="AG7" s="1">
        <f t="shared" ref="AG7:AG8" si="8">O7-$O$9</f>
        <v>1.3087891918410701</v>
      </c>
      <c r="AH7" s="1">
        <f t="shared" ref="AH7:AH8" si="9">P7-$P$9</f>
        <v>0.70124745797161592</v>
      </c>
      <c r="AI7" s="1"/>
    </row>
    <row r="8" spans="1:35" x14ac:dyDescent="0.25">
      <c r="A8" s="1"/>
      <c r="B8" s="76"/>
      <c r="C8" s="74">
        <v>663</v>
      </c>
      <c r="D8" s="1">
        <v>0.55065970830435995</v>
      </c>
      <c r="E8" s="1">
        <v>2.7382063029495498</v>
      </c>
      <c r="F8" s="1">
        <v>2.84702574651577</v>
      </c>
      <c r="G8" s="1">
        <v>0.940304573024351</v>
      </c>
      <c r="H8" s="1"/>
      <c r="I8" s="74"/>
      <c r="J8" s="74">
        <v>663</v>
      </c>
      <c r="K8" s="1">
        <v>2.5395870405926799</v>
      </c>
      <c r="L8" s="1">
        <v>2.74905606678518</v>
      </c>
      <c r="M8" s="1">
        <v>1.5761236720549301</v>
      </c>
      <c r="N8" s="1">
        <v>3.0291935859890602</v>
      </c>
      <c r="O8" s="1">
        <v>3.8647314956052199</v>
      </c>
      <c r="P8" s="1">
        <v>2.3095491259520702</v>
      </c>
      <c r="Q8" s="1"/>
      <c r="R8" s="1"/>
      <c r="S8" s="1"/>
      <c r="T8" s="76"/>
      <c r="U8" s="74">
        <v>663</v>
      </c>
      <c r="V8" s="1">
        <f t="shared" si="0"/>
        <v>2.689753765972791E-2</v>
      </c>
      <c r="W8" s="1">
        <f t="shared" si="1"/>
        <v>0.96555755598020987</v>
      </c>
      <c r="X8" s="1">
        <f t="shared" si="2"/>
        <v>1.16176927719849</v>
      </c>
      <c r="Y8" s="1">
        <f t="shared" si="3"/>
        <v>0.13464956736906497</v>
      </c>
      <c r="Z8" s="1"/>
      <c r="AA8" s="74"/>
      <c r="AB8" s="74">
        <v>663</v>
      </c>
      <c r="AC8" s="1">
        <f t="shared" si="4"/>
        <v>1.939161093671117</v>
      </c>
      <c r="AD8" s="1">
        <f t="shared" si="5"/>
        <v>2.3909026824837381</v>
      </c>
      <c r="AE8" s="1">
        <f t="shared" si="6"/>
        <v>1.6178682146726602</v>
      </c>
      <c r="AF8" s="1">
        <f t="shared" si="7"/>
        <v>1.6178682146726602</v>
      </c>
      <c r="AG8" s="1">
        <f t="shared" si="8"/>
        <v>1.9434022126681199</v>
      </c>
      <c r="AH8" s="1">
        <f t="shared" si="9"/>
        <v>1.9587094081045762</v>
      </c>
      <c r="AI8" s="1"/>
    </row>
    <row r="9" spans="1:35" x14ac:dyDescent="0.25">
      <c r="A9" s="1"/>
      <c r="B9" s="1"/>
      <c r="C9" s="74">
        <v>750</v>
      </c>
      <c r="D9" s="1">
        <v>0.52376217064463204</v>
      </c>
      <c r="E9" s="1">
        <v>1.7726487469693399</v>
      </c>
      <c r="F9" s="1">
        <v>1.68525646931728</v>
      </c>
      <c r="G9" s="1">
        <v>0.80565500565528603</v>
      </c>
      <c r="H9" s="1"/>
      <c r="I9" s="74"/>
      <c r="J9" s="74">
        <v>750</v>
      </c>
      <c r="K9" s="1">
        <v>0.60042594692156304</v>
      </c>
      <c r="L9" s="1">
        <v>0.358153384301442</v>
      </c>
      <c r="M9" s="1">
        <v>0.40637021565145898</v>
      </c>
      <c r="N9" s="1">
        <v>1.4113253713164</v>
      </c>
      <c r="O9" s="1">
        <v>1.9213292829371</v>
      </c>
      <c r="P9" s="1">
        <v>0.35083971784749401</v>
      </c>
      <c r="Q9" s="1"/>
      <c r="R9" s="1"/>
      <c r="S9" s="1"/>
      <c r="T9" s="1"/>
      <c r="U9" s="74">
        <v>750</v>
      </c>
      <c r="V9" s="1">
        <f>D9</f>
        <v>0.52376217064463204</v>
      </c>
      <c r="W9" s="1">
        <f t="shared" ref="W9:Y9" si="10">E9</f>
        <v>1.7726487469693399</v>
      </c>
      <c r="X9" s="1">
        <f t="shared" si="10"/>
        <v>1.68525646931728</v>
      </c>
      <c r="Y9" s="1">
        <f t="shared" si="10"/>
        <v>0.80565500565528603</v>
      </c>
      <c r="Z9" s="1"/>
      <c r="AA9" s="74"/>
      <c r="AB9" s="74">
        <v>750</v>
      </c>
      <c r="AC9" s="1">
        <f>K9</f>
        <v>0.60042594692156304</v>
      </c>
      <c r="AD9" s="1">
        <f t="shared" ref="AD9:AH9" si="11">L9</f>
        <v>0.358153384301442</v>
      </c>
      <c r="AE9" s="1">
        <f t="shared" si="11"/>
        <v>0.40637021565145898</v>
      </c>
      <c r="AF9" s="1">
        <f t="shared" si="11"/>
        <v>1.4113253713164</v>
      </c>
      <c r="AG9" s="1">
        <f t="shared" si="11"/>
        <v>1.9213292829371</v>
      </c>
      <c r="AH9" s="1">
        <f t="shared" si="11"/>
        <v>0.35083971784749401</v>
      </c>
      <c r="AI9" s="1"/>
    </row>
    <row r="10" spans="1:35" x14ac:dyDescent="0.25">
      <c r="A10" s="1"/>
      <c r="B10" s="76" t="s">
        <v>2</v>
      </c>
      <c r="C10" s="74">
        <v>453</v>
      </c>
      <c r="D10" s="1">
        <v>2.8259376086642201</v>
      </c>
      <c r="E10" s="1">
        <v>2.3971838307336801</v>
      </c>
      <c r="F10" s="1">
        <v>3.6544109076708202</v>
      </c>
      <c r="G10" s="1">
        <v>2.5686703072240298</v>
      </c>
      <c r="H10" s="1"/>
      <c r="I10" s="76" t="s">
        <v>53</v>
      </c>
      <c r="J10" s="74">
        <v>453</v>
      </c>
      <c r="K10" s="1">
        <v>2.15785357917333</v>
      </c>
      <c r="L10" s="1">
        <v>1.6674392137199501</v>
      </c>
      <c r="M10" s="1">
        <v>0.90324971090028605</v>
      </c>
      <c r="N10" s="1">
        <v>0.47326701121403902</v>
      </c>
      <c r="O10" s="1">
        <v>2.7805231410645099</v>
      </c>
      <c r="P10" s="1">
        <v>3.25711432271676</v>
      </c>
      <c r="Q10" s="1"/>
      <c r="R10" s="1"/>
      <c r="S10" s="1"/>
      <c r="T10" s="76" t="s">
        <v>2</v>
      </c>
      <c r="U10" s="74">
        <v>453</v>
      </c>
      <c r="V10" s="1">
        <f>D10-$D$13</f>
        <v>2.691824528496904</v>
      </c>
      <c r="W10" s="1">
        <f>E10-$E$13</f>
        <v>2.3787979677704136</v>
      </c>
      <c r="X10" s="1">
        <f>F10-$F$13</f>
        <v>3.4038643816132983</v>
      </c>
      <c r="Y10" s="1">
        <f>G10-$G$13</f>
        <v>0.75327105220477986</v>
      </c>
      <c r="Z10" s="1"/>
      <c r="AA10" s="76" t="s">
        <v>53</v>
      </c>
      <c r="AB10" s="74">
        <v>453</v>
      </c>
      <c r="AC10" s="1">
        <f>K10-$K$13</f>
        <v>2.03325013830736</v>
      </c>
      <c r="AD10" s="1">
        <f>L10-$L$13</f>
        <v>1.666147170699245</v>
      </c>
      <c r="AE10" s="1">
        <f>M10-$M$13</f>
        <v>0.7670427863644651</v>
      </c>
      <c r="AF10" s="1">
        <f>N10-$N$13</f>
        <v>0.35569419746812603</v>
      </c>
      <c r="AG10" s="1">
        <f>O10-$O$13</f>
        <v>2.311428862876209</v>
      </c>
      <c r="AH10" s="1">
        <f>P10-$P$13</f>
        <v>2.8504322320259181</v>
      </c>
      <c r="AI10" s="1"/>
    </row>
    <row r="11" spans="1:35" x14ac:dyDescent="0.25">
      <c r="A11" s="1"/>
      <c r="B11" s="76"/>
      <c r="C11" s="74">
        <v>644</v>
      </c>
      <c r="D11" s="1">
        <v>0.56182340891420302</v>
      </c>
      <c r="E11" s="1">
        <v>0.79389268006090297</v>
      </c>
      <c r="F11" s="1">
        <v>1.29752692058439</v>
      </c>
      <c r="G11" s="1">
        <v>2.0067916402964299</v>
      </c>
      <c r="H11" s="1"/>
      <c r="I11" s="76"/>
      <c r="J11" s="74">
        <v>644</v>
      </c>
      <c r="K11" s="1">
        <v>0.779174668490342</v>
      </c>
      <c r="L11" s="1">
        <v>0.52921145037297801</v>
      </c>
      <c r="M11" s="1">
        <v>0.73124100289899996</v>
      </c>
      <c r="N11" s="1">
        <v>0.37942723680950902</v>
      </c>
      <c r="O11" s="1">
        <v>1.1438396357852401</v>
      </c>
      <c r="P11" s="1">
        <v>1.0320036936246699</v>
      </c>
      <c r="Q11" s="1"/>
      <c r="R11" s="1"/>
      <c r="S11" s="1"/>
      <c r="T11" s="76"/>
      <c r="U11" s="74">
        <v>644</v>
      </c>
      <c r="V11" s="1">
        <f t="shared" ref="V11:V12" si="12">D11-$D$13</f>
        <v>0.42771032874688703</v>
      </c>
      <c r="W11" s="1">
        <f t="shared" ref="W11:W12" si="13">E11-$E$13</f>
        <v>0.77550681709763669</v>
      </c>
      <c r="X11" s="1">
        <f t="shared" ref="X11:X12" si="14">F11-$F$13</f>
        <v>1.0469803945268681</v>
      </c>
      <c r="Y11" s="1">
        <f t="shared" ref="Y11:Y12" si="15">G11-$G$13</f>
        <v>0.19139238527717994</v>
      </c>
      <c r="Z11" s="1"/>
      <c r="AA11" s="76"/>
      <c r="AB11" s="74">
        <v>644</v>
      </c>
      <c r="AC11" s="1">
        <f t="shared" ref="AC11:AC12" si="16">K11-$K$13</f>
        <v>0.65457122762437203</v>
      </c>
      <c r="AD11" s="1">
        <f t="shared" ref="AD11:AD12" si="17">L11-$L$13</f>
        <v>0.52791940735227294</v>
      </c>
      <c r="AE11" s="1">
        <f t="shared" ref="AE11:AE12" si="18">M11-$M$13</f>
        <v>0.5950340783631789</v>
      </c>
      <c r="AF11" s="1">
        <f t="shared" ref="AF11:AF12" si="19">N11-$N$13</f>
        <v>0.26185442306359602</v>
      </c>
      <c r="AG11" s="1">
        <f t="shared" ref="AG11:AG12" si="20">O11-$O$13</f>
        <v>0.6747453575969391</v>
      </c>
      <c r="AH11" s="1">
        <f t="shared" ref="AH11:AH12" si="21">P11-$P$13</f>
        <v>0.62532160293382799</v>
      </c>
      <c r="AI11" s="1"/>
    </row>
    <row r="12" spans="1:35" x14ac:dyDescent="0.25">
      <c r="A12" s="1"/>
      <c r="B12" s="76"/>
      <c r="C12" s="74">
        <v>663</v>
      </c>
      <c r="D12" s="1">
        <v>2.21738370543929</v>
      </c>
      <c r="E12" s="1">
        <v>2.1907312013323099</v>
      </c>
      <c r="F12" s="1">
        <v>2.94869326508028</v>
      </c>
      <c r="G12" s="1">
        <v>2.27666243625925</v>
      </c>
      <c r="H12" s="1"/>
      <c r="I12" s="76"/>
      <c r="J12" s="74">
        <v>663</v>
      </c>
      <c r="K12" s="1">
        <v>2.09213347460501</v>
      </c>
      <c r="L12" s="1">
        <v>1.56442259151145</v>
      </c>
      <c r="M12" s="1">
        <v>0.92635798291497595</v>
      </c>
      <c r="N12" s="1">
        <v>0.47784917712073099</v>
      </c>
      <c r="O12" s="1">
        <v>2.4482267758635299</v>
      </c>
      <c r="P12" s="1">
        <v>2.4738539910078798</v>
      </c>
      <c r="Q12" s="1"/>
      <c r="R12" s="1"/>
      <c r="S12" s="1"/>
      <c r="T12" s="76"/>
      <c r="U12" s="74">
        <v>663</v>
      </c>
      <c r="V12" s="1">
        <f t="shared" si="12"/>
        <v>2.0832706252719739</v>
      </c>
      <c r="W12" s="1">
        <f t="shared" si="13"/>
        <v>2.1723453383690434</v>
      </c>
      <c r="X12" s="1">
        <f t="shared" si="14"/>
        <v>2.698146739022758</v>
      </c>
      <c r="Y12" s="1">
        <f t="shared" si="15"/>
        <v>0.4612631812400001</v>
      </c>
      <c r="Z12" s="1"/>
      <c r="AA12" s="76"/>
      <c r="AB12" s="74">
        <v>663</v>
      </c>
      <c r="AC12" s="1">
        <f t="shared" si="16"/>
        <v>1.96753003373904</v>
      </c>
      <c r="AD12" s="1">
        <f t="shared" si="17"/>
        <v>1.563130548490745</v>
      </c>
      <c r="AE12" s="1">
        <f t="shared" si="18"/>
        <v>0.79015105837915489</v>
      </c>
      <c r="AF12" s="1">
        <f t="shared" si="19"/>
        <v>0.360276363374818</v>
      </c>
      <c r="AG12" s="1">
        <f t="shared" si="20"/>
        <v>1.9791324976752289</v>
      </c>
      <c r="AH12" s="1">
        <f t="shared" si="21"/>
        <v>2.0671719003170379</v>
      </c>
      <c r="AI12" s="1"/>
    </row>
    <row r="13" spans="1:35" x14ac:dyDescent="0.25">
      <c r="A13" s="1"/>
      <c r="B13" s="76"/>
      <c r="C13" s="74">
        <v>750</v>
      </c>
      <c r="D13" s="1">
        <v>0.13411308016731599</v>
      </c>
      <c r="E13" s="1">
        <v>1.8385862963266299E-2</v>
      </c>
      <c r="F13" s="1">
        <v>0.25054652605752198</v>
      </c>
      <c r="G13" s="1">
        <v>1.8153992550192499</v>
      </c>
      <c r="H13" s="1" t="s">
        <v>86</v>
      </c>
      <c r="I13" s="1"/>
      <c r="J13" s="74">
        <v>750</v>
      </c>
      <c r="K13" s="1">
        <v>0.12460344086597</v>
      </c>
      <c r="L13" s="1">
        <v>1.2920430207050699E-3</v>
      </c>
      <c r="M13" s="1">
        <v>0.13620692453582101</v>
      </c>
      <c r="N13" s="1">
        <v>0.117572813745913</v>
      </c>
      <c r="O13" s="1">
        <v>0.46909427818830102</v>
      </c>
      <c r="P13" s="1">
        <v>0.40668209069084199</v>
      </c>
      <c r="Q13" s="1"/>
      <c r="R13" s="1"/>
      <c r="S13" s="1"/>
      <c r="T13" s="76"/>
      <c r="U13" s="74">
        <v>750</v>
      </c>
      <c r="V13" s="1">
        <f>D13</f>
        <v>0.13411308016731599</v>
      </c>
      <c r="W13" s="1">
        <f t="shared" ref="W13:Y13" si="22">E13</f>
        <v>1.8385862963266299E-2</v>
      </c>
      <c r="X13" s="1">
        <f t="shared" si="22"/>
        <v>0.25054652605752198</v>
      </c>
      <c r="Y13" s="1">
        <f t="shared" si="22"/>
        <v>1.8153992550192499</v>
      </c>
      <c r="Z13" s="1"/>
      <c r="AA13" s="1"/>
      <c r="AB13" s="74">
        <v>750</v>
      </c>
      <c r="AC13" s="1">
        <f t="shared" ref="AC13:AG13" si="23">K13</f>
        <v>0.12460344086597</v>
      </c>
      <c r="AD13" s="1">
        <f t="shared" si="23"/>
        <v>1.2920430207050699E-3</v>
      </c>
      <c r="AE13" s="1">
        <f t="shared" si="23"/>
        <v>0.13620692453582101</v>
      </c>
      <c r="AF13" s="1">
        <f t="shared" si="23"/>
        <v>0.117572813745913</v>
      </c>
      <c r="AG13" s="1">
        <f t="shared" si="23"/>
        <v>0.46909427818830102</v>
      </c>
      <c r="AH13" s="1">
        <f>P13</f>
        <v>0.40668209069084199</v>
      </c>
      <c r="AI13" s="1"/>
    </row>
    <row r="14" spans="1:35" x14ac:dyDescent="0.25">
      <c r="A14" s="1"/>
      <c r="B14" s="76" t="s">
        <v>3</v>
      </c>
      <c r="C14" s="74">
        <v>453</v>
      </c>
      <c r="D14" s="1">
        <v>1.81773567767272</v>
      </c>
      <c r="E14" s="1">
        <v>3.1900376359220002</v>
      </c>
      <c r="F14" s="1">
        <v>0.61472049988935495</v>
      </c>
      <c r="G14" s="1">
        <v>0.27441745881955298</v>
      </c>
      <c r="H14" s="1"/>
      <c r="I14" s="76" t="s">
        <v>54</v>
      </c>
      <c r="J14" s="74">
        <v>453</v>
      </c>
      <c r="K14" s="1">
        <v>3.2649526293421598</v>
      </c>
      <c r="L14" s="1">
        <v>2.3965989715446399</v>
      </c>
      <c r="M14" s="1">
        <v>2.7701536769662898</v>
      </c>
      <c r="N14" s="1">
        <v>2.5922744324138498</v>
      </c>
      <c r="O14" s="1">
        <v>1.9179219467699899</v>
      </c>
      <c r="P14" s="1">
        <v>1.9221439262553499</v>
      </c>
      <c r="Q14" s="1"/>
      <c r="R14" s="1"/>
      <c r="S14" s="1"/>
      <c r="T14" s="76" t="s">
        <v>3</v>
      </c>
      <c r="U14" s="74">
        <v>453</v>
      </c>
      <c r="V14" s="1">
        <f>D14-$D$17</f>
        <v>1.7524781046907443</v>
      </c>
      <c r="W14" s="1">
        <f>E14-$E$17</f>
        <v>3.1109046613703608</v>
      </c>
      <c r="X14" s="1">
        <f>F14-$F$17</f>
        <v>0.60694172554556536</v>
      </c>
      <c r="Y14" s="1">
        <f>G14-$G$17</f>
        <v>0.22400095405591139</v>
      </c>
      <c r="Z14" s="1"/>
      <c r="AA14" s="76" t="s">
        <v>54</v>
      </c>
      <c r="AB14" s="74">
        <v>453</v>
      </c>
      <c r="AC14" s="1">
        <f>K14-$K$17</f>
        <v>3.1923952064999583</v>
      </c>
      <c r="AD14" s="1">
        <f>L14-$L$17</f>
        <v>2.3063753859333658</v>
      </c>
      <c r="AE14" s="1">
        <f>M14-$M$17</f>
        <v>2.6831148616673977</v>
      </c>
      <c r="AF14" s="1">
        <f>N14-$N$17</f>
        <v>2.0988476297892866</v>
      </c>
      <c r="AG14" s="1">
        <f>O14-$O$17</f>
        <v>1.6904827683178789</v>
      </c>
      <c r="AH14" s="1">
        <f>P14-$P$17</f>
        <v>1.8977296264230608</v>
      </c>
      <c r="AI14" s="1"/>
    </row>
    <row r="15" spans="1:35" x14ac:dyDescent="0.25">
      <c r="A15" s="1"/>
      <c r="B15" s="1"/>
      <c r="C15" s="74">
        <v>644</v>
      </c>
      <c r="D15" s="1">
        <v>0.80617954721062002</v>
      </c>
      <c r="E15" s="1">
        <v>0.75424661683000704</v>
      </c>
      <c r="F15" s="1">
        <v>0.71989611257182695</v>
      </c>
      <c r="G15" s="1">
        <v>0.227497668290356</v>
      </c>
      <c r="H15" s="1"/>
      <c r="I15" s="1"/>
      <c r="J15" s="74">
        <v>644</v>
      </c>
      <c r="K15" s="1">
        <v>0.91924952221837397</v>
      </c>
      <c r="L15" s="1">
        <v>0.86888363718113304</v>
      </c>
      <c r="M15" s="1">
        <v>1.04993251852185</v>
      </c>
      <c r="N15" s="1">
        <v>1.5950562135160899</v>
      </c>
      <c r="O15" s="1">
        <v>0.89579786504368797</v>
      </c>
      <c r="P15" s="1">
        <v>0.67547854984253997</v>
      </c>
      <c r="Q15" s="1"/>
      <c r="R15" s="1"/>
      <c r="S15" s="1"/>
      <c r="T15" s="1"/>
      <c r="U15" s="74">
        <v>644</v>
      </c>
      <c r="V15" s="1">
        <f t="shared" ref="V15:V16" si="24">D15-$D$17</f>
        <v>0.74092197422864425</v>
      </c>
      <c r="W15" s="1">
        <f t="shared" ref="W15:W16" si="25">E15-$E$17</f>
        <v>0.67511364227836768</v>
      </c>
      <c r="X15" s="1">
        <f t="shared" ref="X15:X16" si="26">F15-$F$17</f>
        <v>0.71211733822803736</v>
      </c>
      <c r="Y15" s="1">
        <f t="shared" ref="Y15:Y16" si="27">G15-$G$17</f>
        <v>0.17708116352671441</v>
      </c>
      <c r="Z15" s="1"/>
      <c r="AA15" s="1"/>
      <c r="AB15" s="74">
        <v>644</v>
      </c>
      <c r="AC15" s="1">
        <f t="shared" ref="AC15:AC16" si="28">K15-$K$17</f>
        <v>0.84669209937617262</v>
      </c>
      <c r="AD15" s="1">
        <f t="shared" ref="AD15:AD16" si="29">L15-$L$17</f>
        <v>0.77866005156985918</v>
      </c>
      <c r="AE15" s="1">
        <f t="shared" ref="AE15:AE16" si="30">M15-$M$17</f>
        <v>0.96289370322295798</v>
      </c>
      <c r="AF15" s="1">
        <f t="shared" ref="AF15:AF16" si="31">N15-$N$17</f>
        <v>1.101629410891527</v>
      </c>
      <c r="AG15" s="1">
        <f t="shared" ref="AG15:AG16" si="32">O15-$O$17</f>
        <v>0.66835868659157693</v>
      </c>
      <c r="AH15" s="1">
        <f t="shared" ref="AH15:AH16" si="33">P15-$P$17</f>
        <v>0.65106425001025081</v>
      </c>
      <c r="AI15" s="1"/>
    </row>
    <row r="16" spans="1:35" x14ac:dyDescent="0.25">
      <c r="A16" s="1"/>
      <c r="B16" s="1"/>
      <c r="C16" s="74">
        <v>663</v>
      </c>
      <c r="D16" s="1">
        <v>2.0841199208933201</v>
      </c>
      <c r="E16" s="1">
        <v>2.87640527479835</v>
      </c>
      <c r="F16" s="1">
        <v>0.99630025967422198</v>
      </c>
      <c r="G16" s="1">
        <v>0.27795619951019002</v>
      </c>
      <c r="H16" s="1"/>
      <c r="I16" s="1"/>
      <c r="J16" s="74">
        <v>663</v>
      </c>
      <c r="K16" s="1">
        <v>2.6044850619491502</v>
      </c>
      <c r="L16" s="1">
        <v>2.0760426254808899</v>
      </c>
      <c r="M16" s="1">
        <v>2.6460112589682199</v>
      </c>
      <c r="N16" s="1">
        <v>2.8498984694499199</v>
      </c>
      <c r="O16" s="1">
        <v>2.0483674972302399</v>
      </c>
      <c r="P16" s="1">
        <v>1.7544542757070001</v>
      </c>
      <c r="Q16" s="1"/>
      <c r="R16" s="1"/>
      <c r="S16" s="1"/>
      <c r="T16" s="1"/>
      <c r="U16" s="74">
        <v>663</v>
      </c>
      <c r="V16" s="1">
        <f t="shared" si="24"/>
        <v>2.0188623479113441</v>
      </c>
      <c r="W16" s="1">
        <f t="shared" si="25"/>
        <v>2.7972723002467106</v>
      </c>
      <c r="X16" s="1">
        <f t="shared" si="26"/>
        <v>0.98852148533043238</v>
      </c>
      <c r="Y16" s="1">
        <f t="shared" si="27"/>
        <v>0.22753969474654842</v>
      </c>
      <c r="Z16" s="1"/>
      <c r="AA16" s="1"/>
      <c r="AB16" s="74">
        <v>663</v>
      </c>
      <c r="AC16" s="1">
        <f t="shared" si="28"/>
        <v>2.5319276391069487</v>
      </c>
      <c r="AD16" s="1">
        <f t="shared" si="29"/>
        <v>1.9858190398696161</v>
      </c>
      <c r="AE16" s="1">
        <f t="shared" si="30"/>
        <v>2.5589724436693277</v>
      </c>
      <c r="AF16" s="1">
        <f t="shared" si="31"/>
        <v>2.3564716668253567</v>
      </c>
      <c r="AG16" s="1">
        <f t="shared" si="32"/>
        <v>1.8209283187781289</v>
      </c>
      <c r="AH16" s="1">
        <f t="shared" si="33"/>
        <v>1.7300399758747109</v>
      </c>
      <c r="AI16" s="1"/>
    </row>
    <row r="17" spans="1:35" x14ac:dyDescent="0.25">
      <c r="A17" s="1"/>
      <c r="B17" s="1"/>
      <c r="C17" s="74">
        <v>750</v>
      </c>
      <c r="D17" s="1">
        <v>6.5257572981975806E-2</v>
      </c>
      <c r="E17" s="1">
        <v>7.9132974551639396E-2</v>
      </c>
      <c r="F17" s="1">
        <v>7.7787743437895997E-3</v>
      </c>
      <c r="G17" s="1">
        <v>5.0416504763641602E-2</v>
      </c>
      <c r="H17" s="1"/>
      <c r="I17" s="1"/>
      <c r="J17" s="74">
        <v>750</v>
      </c>
      <c r="K17" s="1">
        <v>7.2557422842201305E-2</v>
      </c>
      <c r="L17" s="1">
        <v>9.0223585611273902E-2</v>
      </c>
      <c r="M17" s="1">
        <v>8.7038815298892E-2</v>
      </c>
      <c r="N17" s="1">
        <v>0.49342680262456301</v>
      </c>
      <c r="O17" s="1">
        <v>0.22743917845211101</v>
      </c>
      <c r="P17" s="1">
        <v>2.4414299832289099E-2</v>
      </c>
      <c r="Q17" s="1"/>
      <c r="R17" s="1"/>
      <c r="S17" s="1"/>
      <c r="T17" s="1"/>
      <c r="U17" s="74">
        <v>750</v>
      </c>
      <c r="V17" s="1">
        <f>D17</f>
        <v>6.5257572981975806E-2</v>
      </c>
      <c r="W17" s="1">
        <f t="shared" ref="W17:Y17" si="34">E17</f>
        <v>7.9132974551639396E-2</v>
      </c>
      <c r="X17" s="1">
        <f t="shared" si="34"/>
        <v>7.7787743437895997E-3</v>
      </c>
      <c r="Y17" s="1">
        <f t="shared" si="34"/>
        <v>5.0416504763641602E-2</v>
      </c>
      <c r="Z17" s="1"/>
      <c r="AA17" s="1"/>
      <c r="AB17" s="74">
        <v>750</v>
      </c>
      <c r="AC17" s="1">
        <f>K17</f>
        <v>7.2557422842201305E-2</v>
      </c>
      <c r="AD17" s="1">
        <f t="shared" ref="AD17:AG17" si="35">L17</f>
        <v>9.0223585611273902E-2</v>
      </c>
      <c r="AE17" s="1">
        <f t="shared" si="35"/>
        <v>8.7038815298892E-2</v>
      </c>
      <c r="AF17" s="1">
        <f t="shared" si="35"/>
        <v>0.49342680262456301</v>
      </c>
      <c r="AG17" s="1">
        <f t="shared" si="35"/>
        <v>0.22743917845211101</v>
      </c>
      <c r="AH17" s="1">
        <f>P17</f>
        <v>2.4414299832289099E-2</v>
      </c>
      <c r="AI17" s="1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35" x14ac:dyDescent="0.25">
      <c r="A21" s="1"/>
      <c r="B21" s="1"/>
      <c r="C21" s="154" t="s">
        <v>59</v>
      </c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"/>
      <c r="O21" s="1"/>
      <c r="P21" s="1"/>
      <c r="Q21" s="1"/>
      <c r="R21" s="1"/>
      <c r="S21" s="1"/>
    </row>
    <row r="22" spans="1:35" x14ac:dyDescent="0.25">
      <c r="A22" s="1"/>
      <c r="B22" s="1"/>
      <c r="C22" s="155" t="s">
        <v>11</v>
      </c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3" t="s">
        <v>4</v>
      </c>
      <c r="Q22" s="59" t="s">
        <v>42</v>
      </c>
      <c r="R22" s="59" t="s">
        <v>43</v>
      </c>
      <c r="S22" s="59" t="s">
        <v>44</v>
      </c>
    </row>
    <row r="23" spans="1:35" x14ac:dyDescent="0.25">
      <c r="B23" s="76"/>
      <c r="C23" s="74">
        <v>453</v>
      </c>
      <c r="D23" s="1">
        <v>1.477985338631</v>
      </c>
      <c r="E23" s="1">
        <f t="shared" ref="E23:F26" si="36">W6</f>
        <v>1.3173215845137802</v>
      </c>
      <c r="F23" s="1">
        <f t="shared" si="36"/>
        <v>1.3641563266884802</v>
      </c>
      <c r="G23" s="1">
        <v>1.477985338631</v>
      </c>
      <c r="H23" s="1">
        <v>1.477985338631</v>
      </c>
      <c r="I23" s="1">
        <v>1.477985338631</v>
      </c>
      <c r="J23" s="1">
        <v>1.477985338631</v>
      </c>
      <c r="K23" s="1">
        <v>1.477985338631</v>
      </c>
      <c r="L23" s="15">
        <f t="shared" ref="L23:M25" si="37">V14</f>
        <v>1.7524781046907443</v>
      </c>
      <c r="M23" s="15">
        <v>1.477985338631</v>
      </c>
      <c r="N23" s="15">
        <v>1.477985338631</v>
      </c>
      <c r="O23" s="15">
        <v>1.477985338631</v>
      </c>
      <c r="P23" s="56">
        <f>AVERAGE(D23:O23)</f>
        <v>1.4779853386310009</v>
      </c>
      <c r="Q23" s="15">
        <f>_xlfn.VAR.S(D23:O23)</f>
        <v>1.0374196769634388E-2</v>
      </c>
      <c r="R23" s="15">
        <f>_xlfn.STDEV.S(D23:O23)</f>
        <v>0.10185380095820866</v>
      </c>
      <c r="S23" s="60">
        <f>R23/P23</f>
        <v>6.8913945420156733E-2</v>
      </c>
    </row>
    <row r="24" spans="1:35" x14ac:dyDescent="0.25">
      <c r="B24" s="76"/>
      <c r="C24" s="74">
        <v>644</v>
      </c>
      <c r="D24" s="1">
        <v>0.47873120804242097</v>
      </c>
      <c r="E24" s="1">
        <f>W7</f>
        <v>0.67953150378474003</v>
      </c>
      <c r="F24" s="1">
        <v>0.75482110999999996</v>
      </c>
      <c r="G24" s="1">
        <v>0.628731208042421</v>
      </c>
      <c r="H24" s="1">
        <v>0.75482110999999996</v>
      </c>
      <c r="I24" s="1">
        <v>0.75482110999999996</v>
      </c>
      <c r="J24" s="1">
        <v>0.75482110999999996</v>
      </c>
      <c r="K24" s="1">
        <v>0.628731208042421</v>
      </c>
      <c r="L24" s="15">
        <v>0.67873120804242104</v>
      </c>
      <c r="M24" s="15">
        <v>0.47873120804242097</v>
      </c>
      <c r="N24" s="15">
        <f>X15</f>
        <v>0.71211733822803736</v>
      </c>
      <c r="O24" s="1">
        <v>0.75482110999999996</v>
      </c>
      <c r="P24" s="56">
        <f>AVERAGE(D24:O24)</f>
        <v>0.6716175360187403</v>
      </c>
      <c r="Q24" s="15">
        <f t="shared" ref="Q24:Q26" si="38">_xlfn.VAR.S(D24:O24)</f>
        <v>1.0405126191426235E-2</v>
      </c>
      <c r="R24" s="15">
        <f t="shared" ref="R24:R26" si="39">_xlfn.STDEV.S(D24:O24)</f>
        <v>0.10200552039682086</v>
      </c>
      <c r="S24" s="60">
        <f>R24/P24</f>
        <v>0.15188037078587324</v>
      </c>
    </row>
    <row r="25" spans="1:35" x14ac:dyDescent="0.25">
      <c r="B25" s="76"/>
      <c r="C25" s="74">
        <v>663</v>
      </c>
      <c r="D25" s="1">
        <v>2.3539794701643699</v>
      </c>
      <c r="E25" s="1">
        <v>2.3539794701643699</v>
      </c>
      <c r="F25" s="1">
        <v>2.3539794701643699</v>
      </c>
      <c r="G25" s="1">
        <v>2.3539794701643699</v>
      </c>
      <c r="H25" s="1">
        <f t="shared" ref="H25:K26" si="40">V12</f>
        <v>2.0832706252719739</v>
      </c>
      <c r="I25" s="1">
        <f t="shared" si="40"/>
        <v>2.1723453383690434</v>
      </c>
      <c r="J25" s="1">
        <f t="shared" si="40"/>
        <v>2.698146739022758</v>
      </c>
      <c r="K25" s="1">
        <v>2.3539794701643699</v>
      </c>
      <c r="L25" s="15">
        <f t="shared" si="37"/>
        <v>2.0188623479113441</v>
      </c>
      <c r="M25" s="15">
        <f t="shared" si="37"/>
        <v>2.7972723002467106</v>
      </c>
      <c r="N25" s="15">
        <v>2.3539794701643699</v>
      </c>
      <c r="O25" s="15">
        <v>2.3539794701643699</v>
      </c>
      <c r="P25" s="56">
        <f t="shared" ref="P25:P26" si="41">AVERAGE(D25:O25)</f>
        <v>2.3539794701643681</v>
      </c>
      <c r="Q25" s="15">
        <f t="shared" si="38"/>
        <v>4.8503396756274526E-2</v>
      </c>
      <c r="R25" s="15">
        <f t="shared" si="39"/>
        <v>0.22023486725828526</v>
      </c>
      <c r="S25" s="60">
        <f>R25/P25</f>
        <v>9.3558533559728624E-2</v>
      </c>
    </row>
    <row r="26" spans="1:35" x14ac:dyDescent="0.25">
      <c r="B26" s="1"/>
      <c r="C26" s="74">
        <v>750</v>
      </c>
      <c r="D26" s="1">
        <v>1.7577681571019601</v>
      </c>
      <c r="E26" s="1">
        <f t="shared" si="36"/>
        <v>1.7726487469693399</v>
      </c>
      <c r="F26" s="1">
        <f t="shared" si="36"/>
        <v>1.68525646931728</v>
      </c>
      <c r="G26" s="1">
        <v>1.7577681571019601</v>
      </c>
      <c r="H26" s="1">
        <v>1.7577681571019601</v>
      </c>
      <c r="I26" s="1">
        <v>1.7577681571019601</v>
      </c>
      <c r="J26" s="1">
        <v>1.7577681571019601</v>
      </c>
      <c r="K26" s="1">
        <f t="shared" si="40"/>
        <v>1.8153992550192499</v>
      </c>
      <c r="L26" s="15">
        <v>1.7577681571019601</v>
      </c>
      <c r="M26" s="15">
        <v>1.7577681571019601</v>
      </c>
      <c r="N26" s="15">
        <v>1.7577681571019601</v>
      </c>
      <c r="O26" s="15">
        <v>1.7577681571019601</v>
      </c>
      <c r="P26" s="56">
        <f t="shared" si="41"/>
        <v>1.7577681571019592</v>
      </c>
      <c r="Q26" s="15">
        <f t="shared" si="38"/>
        <v>8.0006547884875804E-4</v>
      </c>
      <c r="R26" s="15">
        <f t="shared" si="39"/>
        <v>2.8285428737227194E-2</v>
      </c>
      <c r="S26" s="60">
        <f>R26/P26</f>
        <v>1.6091672057514977E-2</v>
      </c>
      <c r="U26" s="15" t="s">
        <v>61</v>
      </c>
      <c r="V26" s="15">
        <v>5</v>
      </c>
      <c r="W26" s="15" t="s">
        <v>64</v>
      </c>
    </row>
    <row r="27" spans="1:35" x14ac:dyDescent="0.25">
      <c r="C27" s="157" t="s">
        <v>56</v>
      </c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56"/>
      <c r="S27" s="60"/>
      <c r="U27" s="15" t="s">
        <v>62</v>
      </c>
      <c r="V27" s="15">
        <v>5.0000000000000001E-3</v>
      </c>
      <c r="W27" s="15" t="s">
        <v>65</v>
      </c>
    </row>
    <row r="28" spans="1:35" x14ac:dyDescent="0.25">
      <c r="H28" s="159" t="str">
        <f>AA6</f>
        <v>3300Hz</v>
      </c>
      <c r="I28" s="75">
        <f t="shared" ref="I28:O39" si="42">AB6</f>
        <v>453</v>
      </c>
      <c r="J28" s="15">
        <v>2.3024188822775939</v>
      </c>
      <c r="K28" s="15">
        <v>2.3024188822775939</v>
      </c>
      <c r="L28" s="15">
        <f t="shared" si="42"/>
        <v>2.23789743149747</v>
      </c>
      <c r="M28" s="15">
        <f t="shared" si="42"/>
        <v>2.23789743149747</v>
      </c>
      <c r="N28" s="15">
        <f t="shared" si="42"/>
        <v>2.1570390445901304</v>
      </c>
      <c r="O28" s="15">
        <f t="shared" si="42"/>
        <v>2.5168416215253058</v>
      </c>
      <c r="P28" s="56">
        <f>AVERAGE(J28:O28)</f>
        <v>2.2924188822775937</v>
      </c>
      <c r="Q28" s="15">
        <f>_xlfn.VAR.S(J28:O28)</f>
        <v>1.4967688706813875E-2</v>
      </c>
      <c r="R28" s="15">
        <f>_xlfn.STDEV.S(J28:O28)</f>
        <v>0.12234250572394646</v>
      </c>
      <c r="S28" s="60">
        <f>R28/P28</f>
        <v>5.3368303092319304E-2</v>
      </c>
      <c r="U28" s="15" t="s">
        <v>63</v>
      </c>
      <c r="V28" s="15">
        <v>1</v>
      </c>
      <c r="W28" s="15" t="s">
        <v>66</v>
      </c>
    </row>
    <row r="29" spans="1:35" x14ac:dyDescent="0.25">
      <c r="H29" s="159"/>
      <c r="I29" s="75">
        <f t="shared" si="42"/>
        <v>644</v>
      </c>
      <c r="J29" s="15">
        <f t="shared" si="42"/>
        <v>0.70360412174553699</v>
      </c>
      <c r="K29" s="15">
        <v>0.70313809189147314</v>
      </c>
      <c r="L29" s="15">
        <f t="shared" si="42"/>
        <v>0.67385039392436985</v>
      </c>
      <c r="M29" s="15">
        <f t="shared" si="42"/>
        <v>0.67385039392436985</v>
      </c>
      <c r="N29" s="15">
        <v>0.70313809189147314</v>
      </c>
      <c r="O29" s="15">
        <f t="shared" si="42"/>
        <v>0.70124745797161592</v>
      </c>
      <c r="P29" s="56">
        <f t="shared" ref="P29:P39" si="43">AVERAGE(J29:O29)</f>
        <v>0.69313809189147324</v>
      </c>
      <c r="Q29" s="15">
        <f t="shared" ref="Q29:Q39" si="44">_xlfn.VAR.S(J29:O29)</f>
        <v>2.2386603697366537E-4</v>
      </c>
      <c r="R29" s="15">
        <f t="shared" ref="R29:R39" si="45">_xlfn.STDEV.S(J29:O29)</f>
        <v>1.4962153487171068E-2</v>
      </c>
      <c r="S29" s="60">
        <f t="shared" ref="S29:S39" si="46">R29/P29</f>
        <v>2.1586107677824377E-2</v>
      </c>
    </row>
    <row r="30" spans="1:35" x14ac:dyDescent="0.25">
      <c r="H30" s="159"/>
      <c r="I30" s="75">
        <f t="shared" si="42"/>
        <v>663</v>
      </c>
      <c r="J30" s="15">
        <f t="shared" si="42"/>
        <v>1.939161093671117</v>
      </c>
      <c r="K30" s="15">
        <v>1.9670909048146044</v>
      </c>
      <c r="L30" s="15">
        <v>1.9670909048146044</v>
      </c>
      <c r="M30" s="15">
        <v>1.9670909048146044</v>
      </c>
      <c r="N30" s="15">
        <f t="shared" si="42"/>
        <v>1.9434022126681199</v>
      </c>
      <c r="O30" s="15">
        <f t="shared" si="42"/>
        <v>1.9587094081045762</v>
      </c>
      <c r="P30" s="56">
        <f t="shared" si="43"/>
        <v>1.9570909048146046</v>
      </c>
      <c r="Q30" s="15">
        <f t="shared" si="44"/>
        <v>1.622955946443999E-4</v>
      </c>
      <c r="R30" s="15">
        <f t="shared" si="45"/>
        <v>1.2739528823484796E-2</v>
      </c>
      <c r="S30" s="60">
        <f t="shared" si="46"/>
        <v>6.5094210964572507E-3</v>
      </c>
    </row>
    <row r="31" spans="1:35" x14ac:dyDescent="0.25">
      <c r="H31" s="159"/>
      <c r="I31" s="75">
        <f t="shared" si="42"/>
        <v>750</v>
      </c>
      <c r="J31" s="15">
        <v>0.37178777260013168</v>
      </c>
      <c r="K31" s="15">
        <f t="shared" si="42"/>
        <v>0.358153384301442</v>
      </c>
      <c r="L31" s="15">
        <f t="shared" si="42"/>
        <v>0.40637021565145898</v>
      </c>
      <c r="M31" s="15">
        <v>0.37178777260013168</v>
      </c>
      <c r="N31" s="15">
        <v>0.37178777260013168</v>
      </c>
      <c r="O31" s="15">
        <f t="shared" si="42"/>
        <v>0.35083971784749401</v>
      </c>
      <c r="P31" s="56">
        <f t="shared" si="43"/>
        <v>0.37178777260013174</v>
      </c>
      <c r="Q31" s="15">
        <f t="shared" si="44"/>
        <v>3.6413258191944945E-4</v>
      </c>
      <c r="R31" s="15">
        <f t="shared" si="45"/>
        <v>1.9082258302398316E-2</v>
      </c>
      <c r="S31" s="60">
        <f t="shared" si="46"/>
        <v>5.1325674776620006E-2</v>
      </c>
    </row>
    <row r="32" spans="1:35" x14ac:dyDescent="0.25">
      <c r="H32" s="160" t="str">
        <f>AA10</f>
        <v>2200Hz</v>
      </c>
      <c r="I32" s="74">
        <f t="shared" si="42"/>
        <v>453</v>
      </c>
      <c r="J32" s="1">
        <f t="shared" si="42"/>
        <v>2.03325013830736</v>
      </c>
      <c r="K32" s="1">
        <f t="shared" si="42"/>
        <v>1.666147170699245</v>
      </c>
      <c r="L32" s="1">
        <v>2.0147278594467082</v>
      </c>
      <c r="M32" s="1">
        <v>2.0147278594467082</v>
      </c>
      <c r="N32" s="1">
        <f t="shared" si="42"/>
        <v>2.311428862876209</v>
      </c>
      <c r="O32" s="1">
        <v>2.0147278594467082</v>
      </c>
      <c r="P32" s="56">
        <f t="shared" si="43"/>
        <v>2.0091682917038232</v>
      </c>
      <c r="Q32" s="15">
        <f t="shared" si="44"/>
        <v>4.1939520811398769E-2</v>
      </c>
      <c r="R32" s="15">
        <f t="shared" si="45"/>
        <v>0.20479140805072552</v>
      </c>
      <c r="S32" s="60">
        <f t="shared" si="46"/>
        <v>0.10192844914800914</v>
      </c>
    </row>
    <row r="33" spans="3:25" x14ac:dyDescent="0.25">
      <c r="H33" s="160"/>
      <c r="I33" s="74">
        <f t="shared" si="42"/>
        <v>644</v>
      </c>
      <c r="J33" s="1">
        <v>0.58275836288309324</v>
      </c>
      <c r="K33" s="1">
        <f t="shared" si="42"/>
        <v>0.52791940735227294</v>
      </c>
      <c r="L33" s="1">
        <f t="shared" si="42"/>
        <v>0.5950340783631789</v>
      </c>
      <c r="M33" s="1">
        <v>0.58275836288309324</v>
      </c>
      <c r="N33" s="1">
        <v>0.58275836288309324</v>
      </c>
      <c r="O33" s="1">
        <f t="shared" si="42"/>
        <v>0.62532160293382799</v>
      </c>
      <c r="P33" s="56">
        <f t="shared" si="43"/>
        <v>0.58275836288309313</v>
      </c>
      <c r="Q33" s="15">
        <f t="shared" si="44"/>
        <v>9.9392672757515422E-4</v>
      </c>
      <c r="R33" s="15">
        <f t="shared" si="45"/>
        <v>3.152660348935727E-2</v>
      </c>
      <c r="S33" s="60">
        <f t="shared" si="46"/>
        <v>5.4098929328761612E-2</v>
      </c>
    </row>
    <row r="34" spans="3:25" x14ac:dyDescent="0.25">
      <c r="H34" s="160"/>
      <c r="I34" s="74">
        <f t="shared" si="42"/>
        <v>663</v>
      </c>
      <c r="J34" s="1">
        <f t="shared" si="42"/>
        <v>1.96753003373904</v>
      </c>
      <c r="K34" s="1">
        <v>2.0157306127295391</v>
      </c>
      <c r="L34" s="1">
        <v>2.0157306127295391</v>
      </c>
      <c r="M34" s="1">
        <v>2.0157306127295391</v>
      </c>
      <c r="N34" s="1">
        <f t="shared" si="42"/>
        <v>1.9791324976752289</v>
      </c>
      <c r="O34" s="1">
        <f t="shared" si="42"/>
        <v>2.0671719003170379</v>
      </c>
      <c r="P34" s="56">
        <f t="shared" si="43"/>
        <v>2.0101710449866541</v>
      </c>
      <c r="Q34" s="15">
        <f t="shared" si="44"/>
        <v>1.2246942296562516E-3</v>
      </c>
      <c r="R34" s="15">
        <f t="shared" si="45"/>
        <v>3.49956315796165E-2</v>
      </c>
      <c r="S34" s="60">
        <f t="shared" si="46"/>
        <v>1.7409280502221562E-2</v>
      </c>
    </row>
    <row r="35" spans="3:25" x14ac:dyDescent="0.25">
      <c r="H35" s="160"/>
      <c r="I35" s="74">
        <f t="shared" si="42"/>
        <v>750</v>
      </c>
      <c r="J35" s="1">
        <f t="shared" si="42"/>
        <v>0.12460344086597</v>
      </c>
      <c r="K35" s="1">
        <v>0.11500859089679789</v>
      </c>
      <c r="L35" s="1">
        <f t="shared" si="42"/>
        <v>0.13620692453582101</v>
      </c>
      <c r="M35" s="1">
        <f t="shared" si="42"/>
        <v>0.117572813745913</v>
      </c>
      <c r="N35" s="1">
        <v>0.11500859089679789</v>
      </c>
      <c r="O35" s="1">
        <v>0.11500859089679789</v>
      </c>
      <c r="P35" s="56">
        <f t="shared" si="43"/>
        <v>0.12056815863968295</v>
      </c>
      <c r="Q35" s="15">
        <f t="shared" si="44"/>
        <v>7.2510594579163325E-5</v>
      </c>
      <c r="R35" s="15">
        <f t="shared" si="45"/>
        <v>8.5153152953465743E-3</v>
      </c>
      <c r="S35" s="60">
        <f t="shared" si="46"/>
        <v>7.0626568336292925E-2</v>
      </c>
    </row>
    <row r="36" spans="3:25" x14ac:dyDescent="0.25">
      <c r="H36" s="160" t="str">
        <f>AA14</f>
        <v xml:space="preserve">1100Hz </v>
      </c>
      <c r="I36" s="74">
        <f t="shared" si="42"/>
        <v>453</v>
      </c>
      <c r="J36" s="1">
        <v>1.8956866748434089</v>
      </c>
      <c r="K36" s="1">
        <v>1.8956866748434089</v>
      </c>
      <c r="L36" s="1">
        <v>1.8956866748434089</v>
      </c>
      <c r="M36" s="1">
        <f t="shared" si="42"/>
        <v>2.0988476297892866</v>
      </c>
      <c r="N36" s="1">
        <f t="shared" si="42"/>
        <v>1.6904827683178789</v>
      </c>
      <c r="O36" s="1">
        <f t="shared" si="42"/>
        <v>1.8977296264230608</v>
      </c>
      <c r="P36" s="56">
        <f t="shared" si="43"/>
        <v>1.8956866748434089</v>
      </c>
      <c r="Q36" s="15">
        <f t="shared" si="44"/>
        <v>1.667743810380324E-2</v>
      </c>
      <c r="R36" s="15">
        <f t="shared" si="45"/>
        <v>0.12914115573202542</v>
      </c>
      <c r="S36" s="60">
        <f t="shared" si="46"/>
        <v>6.8123681748563744E-2</v>
      </c>
    </row>
    <row r="37" spans="3:25" x14ac:dyDescent="0.25">
      <c r="H37" s="160"/>
      <c r="I37" s="74">
        <f t="shared" si="42"/>
        <v>644</v>
      </c>
      <c r="J37" s="1">
        <v>0.69936099605722901</v>
      </c>
      <c r="K37" s="1">
        <f t="shared" si="42"/>
        <v>0.77866005156985918</v>
      </c>
      <c r="L37" s="1">
        <v>0.69936099605722901</v>
      </c>
      <c r="M37" s="1">
        <v>0.69936099605722901</v>
      </c>
      <c r="N37" s="1">
        <f t="shared" si="42"/>
        <v>0.66835868659157693</v>
      </c>
      <c r="O37" s="1">
        <f t="shared" si="42"/>
        <v>0.65106425001025081</v>
      </c>
      <c r="P37" s="56">
        <f t="shared" si="43"/>
        <v>0.69936099605722901</v>
      </c>
      <c r="Q37" s="15">
        <f t="shared" si="44"/>
        <v>1.9164118152251129E-3</v>
      </c>
      <c r="R37" s="15">
        <f t="shared" si="45"/>
        <v>4.3776841083215598E-2</v>
      </c>
      <c r="S37" s="60">
        <f t="shared" si="46"/>
        <v>6.2595485493207745E-2</v>
      </c>
    </row>
    <row r="38" spans="3:25" x14ac:dyDescent="0.25">
      <c r="H38" s="160"/>
      <c r="I38" s="74">
        <f t="shared" si="42"/>
        <v>663</v>
      </c>
      <c r="J38" s="1">
        <f t="shared" si="42"/>
        <v>2.5319276391069487</v>
      </c>
      <c r="K38" s="1">
        <v>2.4957905832005447</v>
      </c>
      <c r="L38" s="1">
        <f t="shared" si="42"/>
        <v>2.5589724436693277</v>
      </c>
      <c r="M38" s="1">
        <f t="shared" si="42"/>
        <v>2.3564716668253567</v>
      </c>
      <c r="N38" s="1">
        <v>2.4957905832005447</v>
      </c>
      <c r="O38" s="1">
        <v>2.4957905832005447</v>
      </c>
      <c r="P38" s="56">
        <f t="shared" si="43"/>
        <v>2.4891239165338779</v>
      </c>
      <c r="Q38" s="15">
        <f t="shared" si="44"/>
        <v>4.8881856190338586E-3</v>
      </c>
      <c r="R38" s="15">
        <f t="shared" si="45"/>
        <v>6.9915560635911797E-2</v>
      </c>
      <c r="S38" s="60">
        <f t="shared" si="46"/>
        <v>2.8088421059112918E-2</v>
      </c>
    </row>
    <row r="39" spans="3:25" x14ac:dyDescent="0.25">
      <c r="H39" s="160"/>
      <c r="I39" s="74">
        <f t="shared" si="42"/>
        <v>750</v>
      </c>
      <c r="J39" s="1">
        <f t="shared" si="42"/>
        <v>7.2557422842201305E-2</v>
      </c>
      <c r="K39" s="1">
        <f t="shared" si="42"/>
        <v>9.0223585611273902E-2</v>
      </c>
      <c r="L39" s="1">
        <f t="shared" si="42"/>
        <v>8.7038815298892E-2</v>
      </c>
      <c r="M39" s="1">
        <v>7.660660791745573E-2</v>
      </c>
      <c r="N39" s="1">
        <v>7.7717719028566848E-2</v>
      </c>
      <c r="O39" s="1">
        <v>7.9014015324863143E-2</v>
      </c>
      <c r="P39" s="56">
        <f t="shared" si="43"/>
        <v>8.0526361003875488E-2</v>
      </c>
      <c r="Q39" s="15">
        <f t="shared" si="44"/>
        <v>4.5098464982477917E-5</v>
      </c>
      <c r="R39" s="15">
        <f t="shared" si="45"/>
        <v>6.7155390686435531E-3</v>
      </c>
      <c r="S39" s="60">
        <f t="shared" si="46"/>
        <v>8.3395536379948357E-2</v>
      </c>
    </row>
    <row r="43" spans="3:25" x14ac:dyDescent="0.25">
      <c r="D43" s="15" t="s">
        <v>94</v>
      </c>
      <c r="L43" s="15" t="s">
        <v>95</v>
      </c>
      <c r="T43" s="15" t="s">
        <v>96</v>
      </c>
    </row>
    <row r="44" spans="3:25" x14ac:dyDescent="0.25">
      <c r="C44" s="15" t="s">
        <v>92</v>
      </c>
      <c r="D44" s="15">
        <f>(10.3*D25)-(0.918*D24)</f>
        <v>23.806513293710072</v>
      </c>
      <c r="E44" s="15">
        <f t="shared" ref="E44:I44" si="47">(10.3*E25)-(0.918*E24)</f>
        <v>23.622178622218623</v>
      </c>
      <c r="F44" s="15">
        <f t="shared" si="47"/>
        <v>23.553062763713012</v>
      </c>
      <c r="G44" s="15">
        <f t="shared" si="47"/>
        <v>23.66881329371007</v>
      </c>
      <c r="H44" s="15">
        <f t="shared" si="47"/>
        <v>20.76476166132133</v>
      </c>
      <c r="I44" s="15">
        <f t="shared" si="47"/>
        <v>21.682231206221147</v>
      </c>
      <c r="K44" s="15" t="s">
        <v>92</v>
      </c>
      <c r="L44" s="15">
        <f>(19.7*D24)-(3.87*D25)</f>
        <v>0.32110424889958011</v>
      </c>
      <c r="M44" s="15">
        <f t="shared" ref="M44:P44" si="48">(19.7*E24)-(3.87*E25)</f>
        <v>4.2768700750232664</v>
      </c>
      <c r="N44" s="15">
        <f t="shared" si="48"/>
        <v>5.7600753174638868</v>
      </c>
      <c r="O44" s="15">
        <f t="shared" si="48"/>
        <v>3.2761042488995802</v>
      </c>
      <c r="P44" s="15">
        <f t="shared" si="48"/>
        <v>6.8077185471974602</v>
      </c>
      <c r="Q44" s="15">
        <f>(19.7*I24)-(3.87*I25)</f>
        <v>6.4629994075118002</v>
      </c>
      <c r="S44" s="15" t="s">
        <v>92</v>
      </c>
      <c r="T44" s="15">
        <f>(4.2*D23)-(0.0264*D44)-(0.496*L44)</f>
        <v>5.4197787638420625</v>
      </c>
      <c r="U44" s="15">
        <f>(4.2*E23)-(0.0264*E44)-(0.496*M44)</f>
        <v>2.787797582119766</v>
      </c>
      <c r="V44" s="15">
        <f t="shared" ref="V44:Y44" si="49">(4.2*F23)-(0.0264*F44)-(0.496*N44)</f>
        <v>2.2506583576675054</v>
      </c>
      <c r="W44" s="15">
        <f t="shared" si="49"/>
        <v>3.9577340438420627</v>
      </c>
      <c r="X44" s="15">
        <f t="shared" si="49"/>
        <v>2.2827203149813768</v>
      </c>
      <c r="Y44" s="15">
        <f t="shared" si="49"/>
        <v>2.4294798122801096</v>
      </c>
    </row>
    <row r="45" spans="3:25" x14ac:dyDescent="0.25">
      <c r="C45" s="74" t="str">
        <f>AA6</f>
        <v>3300Hz</v>
      </c>
      <c r="D45" s="15">
        <f>(10.3*J30)-(0.918*J29)</f>
        <v>19.327450681050106</v>
      </c>
      <c r="E45" s="15">
        <f t="shared" ref="E45:H45" si="50">(10.3*K30)-(0.918*K29)</f>
        <v>19.615555551234056</v>
      </c>
      <c r="F45" s="15">
        <f t="shared" si="50"/>
        <v>19.642441657967858</v>
      </c>
      <c r="G45" s="15">
        <f t="shared" si="50"/>
        <v>19.642441657967858</v>
      </c>
      <c r="H45" s="15">
        <f t="shared" si="50"/>
        <v>19.371562022125264</v>
      </c>
      <c r="I45" s="15">
        <f>(10.3*O30)-(0.918*O29)</f>
        <v>19.530961737059194</v>
      </c>
      <c r="K45" s="74" t="s">
        <v>46</v>
      </c>
      <c r="L45" s="15">
        <f>(19.7*J29)-(3.87*J30)</f>
        <v>6.3564477658798557</v>
      </c>
      <c r="M45" s="15">
        <f t="shared" ref="M45:Q45" si="51">(19.7*K29)-(3.87*K30)</f>
        <v>6.2391786086295005</v>
      </c>
      <c r="N45" s="15">
        <f t="shared" si="51"/>
        <v>5.6622109586775666</v>
      </c>
      <c r="O45" s="15">
        <f t="shared" si="51"/>
        <v>5.6622109586775666</v>
      </c>
      <c r="P45" s="15">
        <f t="shared" si="51"/>
        <v>6.330853847236396</v>
      </c>
      <c r="Q45" s="15">
        <f t="shared" si="51"/>
        <v>6.2343695126761238</v>
      </c>
      <c r="S45" s="74" t="s">
        <v>46</v>
      </c>
      <c r="T45" s="15">
        <f>(4.2*J28)-(0.0264*D45)-(0.496*L45)</f>
        <v>6.0071165157097637</v>
      </c>
      <c r="U45" s="15">
        <f t="shared" ref="U45:Y45" si="52">(4.2*K28)-(0.0264*E45)-(0.496*M45)</f>
        <v>6.0576760491330823</v>
      </c>
      <c r="V45" s="15">
        <f t="shared" si="52"/>
        <v>6.0721521170149506</v>
      </c>
      <c r="W45" s="15">
        <f t="shared" si="52"/>
        <v>6.0721521170149506</v>
      </c>
      <c r="X45" s="15">
        <f t="shared" si="52"/>
        <v>5.4080512416651878</v>
      </c>
      <c r="Y45" s="15">
        <f t="shared" si="52"/>
        <v>6.962870142260563</v>
      </c>
    </row>
    <row r="46" spans="3:25" x14ac:dyDescent="0.25">
      <c r="C46" s="74" t="str">
        <f>AA10</f>
        <v>2200Hz</v>
      </c>
      <c r="D46" s="15">
        <f>(10.3*J34)-(0.918*J33)</f>
        <v>19.730587170385434</v>
      </c>
      <c r="E46" s="15">
        <f t="shared" ref="E46:I46" si="53">(10.3*K34)-(0.918*K33)</f>
        <v>20.277395295164869</v>
      </c>
      <c r="F46" s="15">
        <f t="shared" si="53"/>
        <v>20.215784027176856</v>
      </c>
      <c r="G46" s="15">
        <f t="shared" si="53"/>
        <v>20.227053133987575</v>
      </c>
      <c r="H46" s="15">
        <f t="shared" si="53"/>
        <v>19.850092548928181</v>
      </c>
      <c r="I46" s="15">
        <f t="shared" si="53"/>
        <v>20.717825341772237</v>
      </c>
      <c r="K46" s="74" t="s">
        <v>53</v>
      </c>
      <c r="L46" s="15">
        <f>(19.7*J33)-(3.87*J34)</f>
        <v>3.865998518226851</v>
      </c>
      <c r="M46" s="15">
        <f t="shared" ref="M46:Q46" si="54">(19.7*K33)-(3.87*K34)</f>
        <v>2.5991348535764605</v>
      </c>
      <c r="N46" s="15">
        <f t="shared" si="54"/>
        <v>3.921293872491308</v>
      </c>
      <c r="O46" s="15">
        <f t="shared" si="54"/>
        <v>3.6794622775336201</v>
      </c>
      <c r="P46" s="15">
        <f t="shared" si="54"/>
        <v>3.8210969827937999</v>
      </c>
      <c r="Q46" s="15">
        <f t="shared" si="54"/>
        <v>4.3188803235694744</v>
      </c>
      <c r="S46" s="74" t="s">
        <v>53</v>
      </c>
      <c r="T46" s="15">
        <f>(4.2*J32)-(0.0264*D46)-(0.496*L46)</f>
        <v>6.1012278145522192</v>
      </c>
      <c r="U46" s="15">
        <f t="shared" ref="U46:Y46" si="55">(4.2*K32)-(0.0264*E46)-(0.496*M46)</f>
        <v>5.1733239937705529</v>
      </c>
      <c r="V46" s="15">
        <f t="shared" si="55"/>
        <v>5.9831985506030172</v>
      </c>
      <c r="W46" s="15">
        <f t="shared" si="55"/>
        <v>6.1028495172822268</v>
      </c>
      <c r="X46" s="15">
        <f t="shared" si="55"/>
        <v>7.28869467732265</v>
      </c>
      <c r="Y46" s="15">
        <f t="shared" si="55"/>
        <v>5.7727417801629288</v>
      </c>
    </row>
    <row r="47" spans="3:25" x14ac:dyDescent="0.25">
      <c r="C47" s="74" t="str">
        <f>AA14</f>
        <v xml:space="preserve">1100Hz </v>
      </c>
      <c r="D47" s="15">
        <f>(10.3*J38)-(0.918*J37)</f>
        <v>25.436841288421036</v>
      </c>
      <c r="E47" s="15">
        <f t="shared" ref="E47:I47" si="56">(10.3*K38)-(0.918*K37)</f>
        <v>24.991833079624485</v>
      </c>
      <c r="F47" s="15">
        <f t="shared" si="56"/>
        <v>25.715402775413541</v>
      </c>
      <c r="G47" s="15">
        <f t="shared" si="56"/>
        <v>23.629644773920639</v>
      </c>
      <c r="H47" s="15">
        <f t="shared" si="56"/>
        <v>25.093089732674546</v>
      </c>
      <c r="I47" s="15">
        <f t="shared" si="56"/>
        <v>25.108966025456205</v>
      </c>
      <c r="K47" s="74" t="s">
        <v>54</v>
      </c>
      <c r="L47" s="15">
        <f>(19.7*J37)-(3.87*J38)</f>
        <v>3.978851658983519</v>
      </c>
      <c r="M47" s="15">
        <f t="shared" ref="M47:Q47" si="57">(19.7*K37)-(3.87*K38)</f>
        <v>5.6808934589401172</v>
      </c>
      <c r="N47" s="15">
        <f t="shared" si="57"/>
        <v>3.8741882653271134</v>
      </c>
      <c r="O47" s="15">
        <f t="shared" si="57"/>
        <v>4.6578662717132815</v>
      </c>
      <c r="P47" s="15">
        <f t="shared" si="57"/>
        <v>3.5079565688679555</v>
      </c>
      <c r="Q47" s="15">
        <f t="shared" si="57"/>
        <v>3.1672561682158324</v>
      </c>
      <c r="S47" s="74" t="s">
        <v>54</v>
      </c>
      <c r="T47" s="15">
        <f>(4.2*J36)-(0.0264*D47)-(0.496*L47)</f>
        <v>5.3168410014721772</v>
      </c>
      <c r="U47" s="15">
        <f t="shared" ref="U47:Y47" si="58">(4.2*K36)-(0.0264*E47)-(0.496*M47)</f>
        <v>4.4843764854059334</v>
      </c>
      <c r="V47" s="15">
        <f t="shared" si="58"/>
        <v>5.3614000214691515</v>
      </c>
      <c r="W47" s="15">
        <f t="shared" si="58"/>
        <v>5.8810357523137125</v>
      </c>
      <c r="X47" s="15">
        <f t="shared" si="58"/>
        <v>4.6976235998339781</v>
      </c>
      <c r="Y47" s="15">
        <f t="shared" si="58"/>
        <v>5.7366286684697592</v>
      </c>
    </row>
    <row r="48" spans="3:25" x14ac:dyDescent="0.25">
      <c r="D48" s="139" t="s">
        <v>93</v>
      </c>
      <c r="E48" s="139"/>
      <c r="F48" s="139"/>
      <c r="G48" s="139"/>
      <c r="H48" s="139"/>
      <c r="I48" s="139"/>
      <c r="L48" s="139" t="s">
        <v>93</v>
      </c>
      <c r="M48" s="139"/>
      <c r="N48" s="139"/>
      <c r="O48" s="139"/>
      <c r="P48" s="139"/>
      <c r="Q48" s="139"/>
      <c r="T48" s="139" t="s">
        <v>93</v>
      </c>
      <c r="U48" s="139"/>
      <c r="V48" s="139"/>
      <c r="W48" s="139"/>
      <c r="X48" s="139"/>
      <c r="Y48" s="139"/>
    </row>
    <row r="49" spans="1:28" x14ac:dyDescent="0.25">
      <c r="C49" s="15" t="str">
        <f t="shared" ref="C49:C52" si="59">C44</f>
        <v>Blanco</v>
      </c>
      <c r="D49" s="15">
        <f>(D44*$V$26)/($V$27*$V$28)</f>
        <v>23806.513293710072</v>
      </c>
      <c r="E49" s="15">
        <f t="shared" ref="E49:I49" si="60">(E44*$V$26)/($V$27*$V$28)</f>
        <v>23622.178622218624</v>
      </c>
      <c r="F49" s="15">
        <f t="shared" si="60"/>
        <v>23553.062763713013</v>
      </c>
      <c r="G49" s="15">
        <f t="shared" si="60"/>
        <v>23668.813293710071</v>
      </c>
      <c r="H49" s="15">
        <f t="shared" si="60"/>
        <v>20764.761661321329</v>
      </c>
      <c r="I49" s="15">
        <f t="shared" si="60"/>
        <v>21682.231206221146</v>
      </c>
      <c r="K49" s="15" t="str">
        <f t="shared" ref="K49:K52" si="61">K44</f>
        <v>Blanco</v>
      </c>
      <c r="L49" s="15">
        <f>(L44*$V$26)/($V$27*$V$28)</f>
        <v>321.10424889958011</v>
      </c>
      <c r="M49" s="15">
        <f t="shared" ref="M49:Q49" si="62">(M44*$V$26)/($V$27*$V$28)</f>
        <v>4276.8700750232665</v>
      </c>
      <c r="N49" s="15">
        <f t="shared" si="62"/>
        <v>5760.0753174638867</v>
      </c>
      <c r="O49" s="15">
        <f t="shared" si="62"/>
        <v>3276.1042488995799</v>
      </c>
      <c r="P49" s="15">
        <f t="shared" si="62"/>
        <v>6807.7185471974599</v>
      </c>
      <c r="Q49" s="15">
        <f t="shared" si="62"/>
        <v>6462.9994075118002</v>
      </c>
      <c r="S49" s="15" t="str">
        <f t="shared" ref="S49:S52" si="63">S44</f>
        <v>Blanco</v>
      </c>
      <c r="T49" s="15">
        <f>(T44*$V$26)/($V$27*$V$28)</f>
        <v>5419.7787638420623</v>
      </c>
      <c r="U49" s="15">
        <f t="shared" ref="U49:Y49" si="64">(U44*$V$26)/($V$27*$V$28)</f>
        <v>2787.7975821197656</v>
      </c>
      <c r="V49" s="15">
        <f t="shared" si="64"/>
        <v>2250.6583576675057</v>
      </c>
      <c r="W49" s="15">
        <f t="shared" si="64"/>
        <v>3957.7340438420629</v>
      </c>
      <c r="X49" s="15">
        <f t="shared" si="64"/>
        <v>2282.7203149813768</v>
      </c>
      <c r="Y49" s="15">
        <f t="shared" si="64"/>
        <v>2429.4798122801099</v>
      </c>
    </row>
    <row r="50" spans="1:28" x14ac:dyDescent="0.25">
      <c r="C50" s="15" t="str">
        <f t="shared" si="59"/>
        <v>3300Hz</v>
      </c>
      <c r="D50" s="15">
        <f t="shared" ref="D50:I52" si="65">(D45*$V$26)/($V$27*$V$28)</f>
        <v>19327.450681050108</v>
      </c>
      <c r="E50" s="15">
        <f t="shared" si="65"/>
        <v>19615.555551234054</v>
      </c>
      <c r="F50" s="15">
        <f t="shared" si="65"/>
        <v>19642.441657967855</v>
      </c>
      <c r="G50" s="15">
        <f t="shared" si="65"/>
        <v>19642.441657967855</v>
      </c>
      <c r="H50" s="15">
        <f t="shared" si="65"/>
        <v>19371.562022125265</v>
      </c>
      <c r="I50" s="15">
        <f t="shared" si="65"/>
        <v>19530.961737059191</v>
      </c>
      <c r="K50" s="15" t="str">
        <f t="shared" si="61"/>
        <v>3300Hz</v>
      </c>
      <c r="L50" s="15">
        <f t="shared" ref="L50:Q51" si="66">(L45*$V$26)/($V$27*$V$28)</f>
        <v>6356.447765879856</v>
      </c>
      <c r="M50" s="15">
        <f t="shared" si="66"/>
        <v>6239.1786086295006</v>
      </c>
      <c r="N50" s="15">
        <f t="shared" si="66"/>
        <v>5662.2109586775659</v>
      </c>
      <c r="O50" s="15">
        <f t="shared" si="66"/>
        <v>5662.2109586775659</v>
      </c>
      <c r="P50" s="15">
        <f t="shared" si="66"/>
        <v>6330.8538472363962</v>
      </c>
      <c r="Q50" s="15">
        <f t="shared" si="66"/>
        <v>6234.369512676124</v>
      </c>
      <c r="S50" s="15" t="str">
        <f t="shared" si="63"/>
        <v>3300Hz</v>
      </c>
      <c r="T50" s="15">
        <f t="shared" ref="T50:Y51" si="67">(T45*$V$26)/($V$27*$V$28)</f>
        <v>6007.1165157097639</v>
      </c>
      <c r="U50" s="15">
        <f t="shared" si="67"/>
        <v>6057.6760491330824</v>
      </c>
      <c r="V50" s="15">
        <f t="shared" si="67"/>
        <v>6072.1521170149508</v>
      </c>
      <c r="W50" s="15">
        <f t="shared" si="67"/>
        <v>6072.1521170149508</v>
      </c>
      <c r="X50" s="15">
        <f t="shared" si="67"/>
        <v>5408.0512416651873</v>
      </c>
      <c r="Y50" s="15">
        <f t="shared" si="67"/>
        <v>6962.8701422605627</v>
      </c>
    </row>
    <row r="51" spans="1:28" x14ac:dyDescent="0.25">
      <c r="C51" s="15" t="str">
        <f t="shared" si="59"/>
        <v>2200Hz</v>
      </c>
      <c r="D51" s="15">
        <f t="shared" si="65"/>
        <v>19730.587170385432</v>
      </c>
      <c r="E51" s="15">
        <f t="shared" si="65"/>
        <v>20277.395295164868</v>
      </c>
      <c r="F51" s="15">
        <f t="shared" si="65"/>
        <v>20215.784027176855</v>
      </c>
      <c r="G51" s="15">
        <f t="shared" si="65"/>
        <v>20227.053133987574</v>
      </c>
      <c r="H51" s="15">
        <f t="shared" si="65"/>
        <v>19850.092548928184</v>
      </c>
      <c r="I51" s="15">
        <f t="shared" si="65"/>
        <v>20717.825341772237</v>
      </c>
      <c r="K51" s="15" t="str">
        <f t="shared" si="61"/>
        <v>2200Hz</v>
      </c>
      <c r="L51" s="15">
        <f>(L46*$V$26)/($V$27*$V$28)</f>
        <v>3865.9985182268515</v>
      </c>
      <c r="M51" s="15">
        <f t="shared" si="66"/>
        <v>2599.1348535764605</v>
      </c>
      <c r="N51" s="15">
        <f t="shared" si="66"/>
        <v>3921.2938724913079</v>
      </c>
      <c r="O51" s="15">
        <f t="shared" si="66"/>
        <v>3679.4622775336202</v>
      </c>
      <c r="P51" s="15">
        <f t="shared" si="66"/>
        <v>3821.0969827938002</v>
      </c>
      <c r="Q51" s="15">
        <f t="shared" si="66"/>
        <v>4318.8803235694741</v>
      </c>
      <c r="S51" s="15" t="str">
        <f t="shared" si="63"/>
        <v>2200Hz</v>
      </c>
      <c r="T51" s="15">
        <f>(T46*$V$26)/($V$27*$V$28)</f>
        <v>6101.2278145522187</v>
      </c>
      <c r="U51" s="15">
        <f t="shared" si="67"/>
        <v>5173.323993770553</v>
      </c>
      <c r="V51" s="15">
        <f t="shared" si="67"/>
        <v>5983.1985506030169</v>
      </c>
      <c r="W51" s="15">
        <f t="shared" si="67"/>
        <v>6102.8495172822268</v>
      </c>
      <c r="X51" s="15">
        <f t="shared" si="67"/>
        <v>7288.69467732265</v>
      </c>
      <c r="Y51" s="15">
        <f t="shared" si="67"/>
        <v>5772.7417801629281</v>
      </c>
    </row>
    <row r="52" spans="1:28" x14ac:dyDescent="0.25">
      <c r="C52" s="15" t="str">
        <f t="shared" si="59"/>
        <v xml:space="preserve">1100Hz </v>
      </c>
      <c r="D52" s="15">
        <f t="shared" si="65"/>
        <v>25436.841288421034</v>
      </c>
      <c r="E52" s="15">
        <f t="shared" si="65"/>
        <v>24991.833079624485</v>
      </c>
      <c r="F52" s="15">
        <f t="shared" si="65"/>
        <v>25715.402775413542</v>
      </c>
      <c r="G52" s="15">
        <f t="shared" si="65"/>
        <v>23629.644773920638</v>
      </c>
      <c r="H52" s="15">
        <f t="shared" si="65"/>
        <v>25093.089732674543</v>
      </c>
      <c r="I52" s="15">
        <f t="shared" si="65"/>
        <v>25108.966025456204</v>
      </c>
      <c r="K52" s="15" t="str">
        <f t="shared" si="61"/>
        <v xml:space="preserve">1100Hz </v>
      </c>
      <c r="L52" s="15">
        <f t="shared" ref="L52:Q52" si="68">(L47*$V$26)/($V$27*$V$28)</f>
        <v>3978.851658983519</v>
      </c>
      <c r="M52" s="15">
        <f t="shared" si="68"/>
        <v>5680.8934589401179</v>
      </c>
      <c r="N52" s="15">
        <f t="shared" si="68"/>
        <v>3874.1882653271132</v>
      </c>
      <c r="O52" s="15">
        <f t="shared" si="68"/>
        <v>4657.8662717132811</v>
      </c>
      <c r="P52" s="15">
        <f t="shared" si="68"/>
        <v>3507.956568867955</v>
      </c>
      <c r="Q52" s="15">
        <f t="shared" si="68"/>
        <v>3167.2561682158325</v>
      </c>
      <c r="S52" s="15" t="str">
        <f t="shared" si="63"/>
        <v xml:space="preserve">1100Hz </v>
      </c>
      <c r="T52" s="15">
        <f t="shared" ref="T52:Y52" si="69">(T47*$V$26)/($V$27*$V$28)</f>
        <v>5316.8410014721767</v>
      </c>
      <c r="U52" s="15">
        <f t="shared" si="69"/>
        <v>4484.3764854059327</v>
      </c>
      <c r="V52" s="15">
        <f t="shared" si="69"/>
        <v>5361.4000214691514</v>
      </c>
      <c r="W52" s="15">
        <f t="shared" si="69"/>
        <v>5881.0357523137127</v>
      </c>
      <c r="X52" s="15">
        <f t="shared" si="69"/>
        <v>4697.623599833978</v>
      </c>
      <c r="Y52" s="15">
        <f t="shared" si="69"/>
        <v>5736.6286684697588</v>
      </c>
    </row>
    <row r="54" spans="1:28" ht="15.75" thickBot="1" x14ac:dyDescent="0.3"/>
    <row r="55" spans="1:28" ht="15.75" thickBot="1" x14ac:dyDescent="0.3">
      <c r="A55" s="151" t="s">
        <v>67</v>
      </c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3"/>
      <c r="O55" s="151" t="s">
        <v>67</v>
      </c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3"/>
    </row>
    <row r="58" spans="1:28" x14ac:dyDescent="0.25">
      <c r="A58" s="15" t="s">
        <v>68</v>
      </c>
      <c r="D58" s="15" t="s">
        <v>41</v>
      </c>
      <c r="E58" s="15" t="s">
        <v>36</v>
      </c>
      <c r="I58" s="15" t="s">
        <v>68</v>
      </c>
      <c r="N58" s="15" t="s">
        <v>41</v>
      </c>
      <c r="O58" s="15" t="s">
        <v>36</v>
      </c>
      <c r="R58" s="15" t="s">
        <v>68</v>
      </c>
      <c r="X58" s="15" t="s">
        <v>41</v>
      </c>
      <c r="Y58" s="15" t="s">
        <v>36</v>
      </c>
    </row>
    <row r="59" spans="1:28" x14ac:dyDescent="0.25">
      <c r="D59" s="54" t="s">
        <v>87</v>
      </c>
      <c r="E59" s="54" t="s">
        <v>37</v>
      </c>
      <c r="N59" s="54" t="s">
        <v>87</v>
      </c>
      <c r="O59" s="54" t="s">
        <v>37</v>
      </c>
      <c r="X59" s="54" t="s">
        <v>87</v>
      </c>
      <c r="Y59" s="54" t="s">
        <v>37</v>
      </c>
    </row>
    <row r="60" spans="1:28" ht="15.75" thickBot="1" x14ac:dyDescent="0.3">
      <c r="A60" s="15" t="s">
        <v>69</v>
      </c>
      <c r="I60" s="15" t="s">
        <v>69</v>
      </c>
      <c r="R60" s="15" t="s">
        <v>69</v>
      </c>
    </row>
    <row r="61" spans="1:28" x14ac:dyDescent="0.25">
      <c r="A61" s="65" t="s">
        <v>70</v>
      </c>
      <c r="B61" s="65" t="s">
        <v>71</v>
      </c>
      <c r="C61" s="65" t="s">
        <v>72</v>
      </c>
      <c r="D61" s="65" t="s">
        <v>73</v>
      </c>
      <c r="E61" s="65" t="s">
        <v>74</v>
      </c>
      <c r="I61" s="65" t="s">
        <v>70</v>
      </c>
      <c r="J61" s="65" t="s">
        <v>71</v>
      </c>
      <c r="K61" s="65" t="s">
        <v>72</v>
      </c>
      <c r="L61" s="65" t="s">
        <v>73</v>
      </c>
      <c r="M61" s="65" t="s">
        <v>74</v>
      </c>
      <c r="R61" s="65" t="s">
        <v>70</v>
      </c>
      <c r="S61" s="65" t="s">
        <v>71</v>
      </c>
      <c r="T61" s="65" t="s">
        <v>72</v>
      </c>
      <c r="U61" s="65" t="s">
        <v>73</v>
      </c>
      <c r="V61" s="65" t="s">
        <v>74</v>
      </c>
    </row>
    <row r="62" spans="1:28" x14ac:dyDescent="0.25">
      <c r="A62" s="63" t="s">
        <v>92</v>
      </c>
      <c r="B62" s="63">
        <v>6</v>
      </c>
      <c r="C62" s="63">
        <v>137097.56084089426</v>
      </c>
      <c r="D62" s="63">
        <v>22849.593473482379</v>
      </c>
      <c r="E62" s="63">
        <v>1677566.371713581</v>
      </c>
      <c r="F62" s="71">
        <f>D62/1000</f>
        <v>22.849593473482379</v>
      </c>
      <c r="I62" s="63" t="s">
        <v>92</v>
      </c>
      <c r="J62" s="63">
        <v>6</v>
      </c>
      <c r="K62" s="63">
        <v>26904.871844995574</v>
      </c>
      <c r="L62" s="63">
        <v>4484.1453074992623</v>
      </c>
      <c r="M62" s="63">
        <v>5955218.123310742</v>
      </c>
      <c r="N62" s="73">
        <f>L62/1000</f>
        <v>4.4841453074992623</v>
      </c>
      <c r="R62" s="63" t="s">
        <v>92</v>
      </c>
      <c r="S62" s="63">
        <v>6</v>
      </c>
      <c r="T62" s="63">
        <v>19128.168874732884</v>
      </c>
      <c r="U62" s="63">
        <v>3188.0281457888141</v>
      </c>
      <c r="V62" s="63">
        <v>1601396.491449307</v>
      </c>
      <c r="W62" s="72">
        <f>U62/1000</f>
        <v>3.188028145788814</v>
      </c>
    </row>
    <row r="63" spans="1:28" x14ac:dyDescent="0.25">
      <c r="A63" s="63" t="s">
        <v>46</v>
      </c>
      <c r="B63" s="63">
        <v>6</v>
      </c>
      <c r="C63" s="63">
        <v>117130.41330740432</v>
      </c>
      <c r="D63" s="63">
        <v>19521.735551234055</v>
      </c>
      <c r="E63" s="63">
        <v>19665.188587584889</v>
      </c>
      <c r="F63" s="71">
        <f t="shared" ref="F63:F65" si="70">D63/1000</f>
        <v>19.521735551234055</v>
      </c>
      <c r="I63" s="63" t="s">
        <v>46</v>
      </c>
      <c r="J63" s="63">
        <v>6</v>
      </c>
      <c r="K63" s="63">
        <v>36485.27165177701</v>
      </c>
      <c r="L63" s="63">
        <v>6080.8786086295013</v>
      </c>
      <c r="M63" s="63">
        <v>107521.90604036933</v>
      </c>
      <c r="N63" s="73">
        <f t="shared" ref="N63:N65" si="71">L63/1000</f>
        <v>6.0808786086295017</v>
      </c>
      <c r="R63" s="63" t="s">
        <v>46</v>
      </c>
      <c r="S63" s="63">
        <v>6</v>
      </c>
      <c r="T63" s="63">
        <v>36580.018182798492</v>
      </c>
      <c r="U63" s="63">
        <v>6096.6696971330821</v>
      </c>
      <c r="V63" s="63">
        <v>247048.21774142361</v>
      </c>
      <c r="W63" s="72">
        <f t="shared" ref="W63:W65" si="72">U63/1000</f>
        <v>6.0966696971330823</v>
      </c>
    </row>
    <row r="64" spans="1:28" x14ac:dyDescent="0.25">
      <c r="A64" s="63" t="s">
        <v>53</v>
      </c>
      <c r="B64" s="63">
        <v>6</v>
      </c>
      <c r="C64" s="63">
        <v>121018.73751741514</v>
      </c>
      <c r="D64" s="63">
        <v>20169.789586235856</v>
      </c>
      <c r="E64" s="63">
        <v>122484.3476382376</v>
      </c>
      <c r="F64" s="71">
        <f t="shared" si="70"/>
        <v>20.169789586235858</v>
      </c>
      <c r="I64" s="63" t="s">
        <v>53</v>
      </c>
      <c r="J64" s="63">
        <v>6</v>
      </c>
      <c r="K64" s="63">
        <v>22205.866828191516</v>
      </c>
      <c r="L64" s="63">
        <v>3700.9778046985862</v>
      </c>
      <c r="M64" s="63">
        <v>337304.79044819472</v>
      </c>
      <c r="N64" s="73">
        <f t="shared" si="71"/>
        <v>3.7009778046985859</v>
      </c>
      <c r="R64" s="63" t="s">
        <v>53</v>
      </c>
      <c r="S64" s="63">
        <v>6</v>
      </c>
      <c r="T64" s="63">
        <v>36422.036333693592</v>
      </c>
      <c r="U64" s="63">
        <v>6070.3393889489316</v>
      </c>
      <c r="V64" s="63">
        <v>477439.01872771385</v>
      </c>
      <c r="W64" s="72">
        <f t="shared" si="72"/>
        <v>6.0703393889489314</v>
      </c>
    </row>
    <row r="65" spans="1:24" ht="15.75" thickBot="1" x14ac:dyDescent="0.3">
      <c r="A65" s="64" t="s">
        <v>54</v>
      </c>
      <c r="B65" s="64">
        <v>6</v>
      </c>
      <c r="C65" s="64">
        <v>149975.77767551044</v>
      </c>
      <c r="D65" s="64">
        <v>24995.962945918407</v>
      </c>
      <c r="E65" s="64">
        <v>520202.61855387641</v>
      </c>
      <c r="F65" s="71">
        <f t="shared" si="70"/>
        <v>24.995962945918407</v>
      </c>
      <c r="I65" s="64" t="s">
        <v>54</v>
      </c>
      <c r="J65" s="64">
        <v>6</v>
      </c>
      <c r="K65" s="64">
        <v>24867.012392047818</v>
      </c>
      <c r="L65" s="64">
        <v>4144.502065341303</v>
      </c>
      <c r="M65" s="64">
        <v>816950.12856842577</v>
      </c>
      <c r="N65" s="73">
        <f t="shared" si="71"/>
        <v>4.1445020653413032</v>
      </c>
      <c r="R65" s="64" t="s">
        <v>54</v>
      </c>
      <c r="S65" s="64">
        <v>6</v>
      </c>
      <c r="T65" s="64">
        <v>31477.905528964711</v>
      </c>
      <c r="U65" s="64">
        <v>5246.3175881607849</v>
      </c>
      <c r="V65" s="64">
        <v>308621.79171078769</v>
      </c>
      <c r="W65" s="72">
        <f t="shared" si="72"/>
        <v>5.2463175881607853</v>
      </c>
    </row>
    <row r="68" spans="1:24" ht="15.75" thickBot="1" x14ac:dyDescent="0.3">
      <c r="A68" s="15" t="s">
        <v>75</v>
      </c>
      <c r="I68" s="15" t="s">
        <v>75</v>
      </c>
      <c r="R68" s="15" t="s">
        <v>75</v>
      </c>
    </row>
    <row r="69" spans="1:24" ht="45.75" customHeight="1" x14ac:dyDescent="0.25">
      <c r="A69" s="67" t="s">
        <v>76</v>
      </c>
      <c r="B69" s="67" t="s">
        <v>77</v>
      </c>
      <c r="C69" s="67" t="s">
        <v>78</v>
      </c>
      <c r="D69" s="67" t="s">
        <v>79</v>
      </c>
      <c r="E69" s="67" t="s">
        <v>80</v>
      </c>
      <c r="F69" s="67" t="s">
        <v>81</v>
      </c>
      <c r="G69" s="67" t="s">
        <v>82</v>
      </c>
      <c r="I69" s="66" t="s">
        <v>76</v>
      </c>
      <c r="J69" s="66" t="s">
        <v>77</v>
      </c>
      <c r="K69" s="66" t="s">
        <v>78</v>
      </c>
      <c r="L69" s="66" t="s">
        <v>79</v>
      </c>
      <c r="M69" s="66" t="s">
        <v>80</v>
      </c>
      <c r="N69" s="66" t="s">
        <v>81</v>
      </c>
      <c r="O69" s="66" t="s">
        <v>82</v>
      </c>
      <c r="R69" s="66" t="s">
        <v>76</v>
      </c>
      <c r="S69" s="66" t="s">
        <v>77</v>
      </c>
      <c r="T69" s="66" t="s">
        <v>78</v>
      </c>
      <c r="U69" s="66" t="s">
        <v>79</v>
      </c>
      <c r="V69" s="66" t="s">
        <v>80</v>
      </c>
      <c r="W69" s="66" t="s">
        <v>81</v>
      </c>
      <c r="X69" s="66" t="s">
        <v>82</v>
      </c>
    </row>
    <row r="70" spans="1:24" x14ac:dyDescent="0.25">
      <c r="A70" s="63" t="s">
        <v>83</v>
      </c>
      <c r="B70" s="63">
        <v>114812967.05352312</v>
      </c>
      <c r="C70" s="63">
        <v>3</v>
      </c>
      <c r="D70" s="63">
        <v>38270989.017841041</v>
      </c>
      <c r="E70" s="63">
        <v>65.422771920517903</v>
      </c>
      <c r="F70" s="63">
        <v>1.6200040797531718E-10</v>
      </c>
      <c r="G70" s="63">
        <v>3.0983912121407795</v>
      </c>
      <c r="I70" s="63" t="s">
        <v>83</v>
      </c>
      <c r="J70" s="63">
        <v>19332692.742077</v>
      </c>
      <c r="K70" s="63">
        <v>3</v>
      </c>
      <c r="L70" s="63">
        <v>6444230.9140256671</v>
      </c>
      <c r="M70" s="63">
        <v>3.571697616600471</v>
      </c>
      <c r="N70" s="63">
        <v>3.2320300971621738E-2</v>
      </c>
      <c r="O70" s="63">
        <v>3.0983912121407795</v>
      </c>
      <c r="R70" s="63" t="s">
        <v>83</v>
      </c>
      <c r="S70" s="63">
        <v>33610909.691655576</v>
      </c>
      <c r="T70" s="63">
        <v>3</v>
      </c>
      <c r="U70" s="63">
        <v>11203636.563885191</v>
      </c>
      <c r="V70" s="63">
        <v>17.010610120812331</v>
      </c>
      <c r="W70" s="63">
        <v>9.9938198189990919E-6</v>
      </c>
      <c r="X70" s="63">
        <v>3.0983912121407795</v>
      </c>
    </row>
    <row r="71" spans="1:24" x14ac:dyDescent="0.25">
      <c r="A71" s="63" t="s">
        <v>84</v>
      </c>
      <c r="B71" s="63">
        <v>11699592.632466398</v>
      </c>
      <c r="C71" s="63">
        <v>20</v>
      </c>
      <c r="D71" s="63">
        <v>584979.63162331993</v>
      </c>
      <c r="E71" s="63"/>
      <c r="F71" s="63"/>
      <c r="G71" s="63"/>
      <c r="I71" s="63" t="s">
        <v>84</v>
      </c>
      <c r="J71" s="63">
        <v>36084974.741838664</v>
      </c>
      <c r="K71" s="63">
        <v>20</v>
      </c>
      <c r="L71" s="63">
        <v>1804248.7370919331</v>
      </c>
      <c r="M71" s="63"/>
      <c r="N71" s="63"/>
      <c r="O71" s="63"/>
      <c r="R71" s="63" t="s">
        <v>84</v>
      </c>
      <c r="S71" s="63">
        <v>13172527.598146103</v>
      </c>
      <c r="T71" s="63">
        <v>20</v>
      </c>
      <c r="U71" s="63">
        <v>658626.37990730512</v>
      </c>
      <c r="V71" s="63"/>
      <c r="W71" s="63"/>
      <c r="X71" s="63"/>
    </row>
    <row r="72" spans="1:24" x14ac:dyDescent="0.25">
      <c r="A72" s="63"/>
      <c r="B72" s="63"/>
      <c r="C72" s="63"/>
      <c r="D72" s="63"/>
      <c r="E72" s="63"/>
      <c r="F72" s="63"/>
      <c r="G72" s="63"/>
      <c r="I72" s="63"/>
      <c r="J72" s="63"/>
      <c r="K72" s="63"/>
      <c r="L72" s="63"/>
      <c r="M72" s="63"/>
      <c r="N72" s="63"/>
      <c r="O72" s="63"/>
      <c r="R72" s="63"/>
      <c r="S72" s="63"/>
      <c r="T72" s="63"/>
      <c r="U72" s="63"/>
      <c r="V72" s="63"/>
      <c r="W72" s="63"/>
      <c r="X72" s="63"/>
    </row>
    <row r="73" spans="1:24" ht="15.75" thickBot="1" x14ac:dyDescent="0.3">
      <c r="A73" s="64" t="s">
        <v>85</v>
      </c>
      <c r="B73" s="64">
        <v>126512559.68598953</v>
      </c>
      <c r="C73" s="64">
        <v>23</v>
      </c>
      <c r="D73" s="64"/>
      <c r="E73" s="64"/>
      <c r="F73" s="64"/>
      <c r="G73" s="64"/>
      <c r="I73" s="64" t="s">
        <v>85</v>
      </c>
      <c r="J73" s="64">
        <v>55417667.483915664</v>
      </c>
      <c r="K73" s="64">
        <v>23</v>
      </c>
      <c r="L73" s="64"/>
      <c r="M73" s="64"/>
      <c r="N73" s="64"/>
      <c r="O73" s="64"/>
      <c r="R73" s="64" t="s">
        <v>85</v>
      </c>
      <c r="S73" s="64">
        <v>46783437.28980168</v>
      </c>
      <c r="T73" s="64">
        <v>23</v>
      </c>
      <c r="U73" s="64"/>
      <c r="V73" s="64"/>
      <c r="W73" s="64"/>
      <c r="X73" s="64"/>
    </row>
    <row r="75" spans="1:24" x14ac:dyDescent="0.25">
      <c r="C75" s="15" t="s">
        <v>88</v>
      </c>
      <c r="D75" s="15">
        <f>D76*((D77/D78)^(1/2))</f>
        <v>1380.1205306811569</v>
      </c>
      <c r="K75" s="15" t="s">
        <v>88</v>
      </c>
      <c r="L75" s="15">
        <f>L76*((L77/L78)^(1/2))</f>
        <v>2423.7892175724505</v>
      </c>
      <c r="T75" s="15" t="s">
        <v>88</v>
      </c>
      <c r="U75" s="15">
        <f>U76*((U77/U78)^(1/2))</f>
        <v>1464.4218659264523</v>
      </c>
    </row>
    <row r="76" spans="1:24" x14ac:dyDescent="0.25">
      <c r="C76" s="15" t="s">
        <v>89</v>
      </c>
      <c r="D76" s="15">
        <f>4.42</f>
        <v>4.42</v>
      </c>
      <c r="K76" s="15" t="s">
        <v>89</v>
      </c>
      <c r="L76" s="15">
        <f>4.42</f>
        <v>4.42</v>
      </c>
      <c r="T76" s="15" t="s">
        <v>89</v>
      </c>
      <c r="U76" s="15">
        <f>4.42</f>
        <v>4.42</v>
      </c>
    </row>
    <row r="77" spans="1:24" x14ac:dyDescent="0.25">
      <c r="C77" s="15" t="s">
        <v>90</v>
      </c>
      <c r="D77" s="15">
        <f>B71/C71</f>
        <v>584979.63162331993</v>
      </c>
      <c r="K77" s="15" t="s">
        <v>90</v>
      </c>
      <c r="L77" s="15">
        <f>J71/K71</f>
        <v>1804248.7370919331</v>
      </c>
      <c r="T77" s="15" t="s">
        <v>90</v>
      </c>
      <c r="U77" s="15">
        <f>S71/T71</f>
        <v>658626.37990730512</v>
      </c>
    </row>
    <row r="78" spans="1:24" ht="15.75" thickBot="1" x14ac:dyDescent="0.3">
      <c r="C78" s="15" t="s">
        <v>91</v>
      </c>
      <c r="D78" s="15">
        <v>6</v>
      </c>
      <c r="K78" s="15" t="s">
        <v>91</v>
      </c>
      <c r="L78" s="15">
        <v>6</v>
      </c>
      <c r="S78" s="63"/>
      <c r="T78" s="15" t="s">
        <v>91</v>
      </c>
      <c r="U78" s="15">
        <v>6</v>
      </c>
      <c r="V78" s="64"/>
    </row>
    <row r="79" spans="1:24" ht="15.75" thickBot="1" x14ac:dyDescent="0.3">
      <c r="C79" s="63" t="s">
        <v>92</v>
      </c>
      <c r="D79" s="63" t="s">
        <v>46</v>
      </c>
      <c r="E79" s="63" t="s">
        <v>53</v>
      </c>
      <c r="F79" s="64" t="s">
        <v>54</v>
      </c>
      <c r="K79" s="63" t="s">
        <v>92</v>
      </c>
      <c r="L79" s="63" t="s">
        <v>46</v>
      </c>
      <c r="M79" s="63" t="s">
        <v>53</v>
      </c>
      <c r="N79" s="64" t="s">
        <v>54</v>
      </c>
      <c r="S79" s="63" t="s">
        <v>92</v>
      </c>
      <c r="T79" s="63" t="s">
        <v>46</v>
      </c>
      <c r="U79" s="63" t="s">
        <v>53</v>
      </c>
      <c r="V79" s="64" t="s">
        <v>54</v>
      </c>
    </row>
    <row r="80" spans="1:24" x14ac:dyDescent="0.25">
      <c r="B80" s="63" t="s">
        <v>92</v>
      </c>
      <c r="C80" s="68"/>
      <c r="D80" s="69">
        <f>D62-D63</f>
        <v>3327.857922248324</v>
      </c>
      <c r="E80" s="69">
        <f>D62-D64</f>
        <v>2679.8038872465222</v>
      </c>
      <c r="F80" s="69">
        <f>D62-D65</f>
        <v>-2146.3694724360284</v>
      </c>
      <c r="J80" s="63" t="s">
        <v>92</v>
      </c>
      <c r="K80" s="68"/>
      <c r="L80" s="15">
        <f>L62-L63</f>
        <v>-1596.7333011302389</v>
      </c>
      <c r="M80" s="15">
        <f>L62-L64</f>
        <v>783.16750280067617</v>
      </c>
      <c r="N80" s="15">
        <f>L62-L65</f>
        <v>339.64324215795932</v>
      </c>
      <c r="R80" s="63" t="s">
        <v>92</v>
      </c>
      <c r="S80" s="68"/>
      <c r="T80" s="69">
        <f>U62-U63</f>
        <v>-2908.641551344268</v>
      </c>
      <c r="U80" s="69">
        <f>U62-U64</f>
        <v>-2882.3112431601176</v>
      </c>
      <c r="V80" s="69">
        <f>U62-U65</f>
        <v>-2058.2894423719708</v>
      </c>
    </row>
    <row r="81" spans="2:22" x14ac:dyDescent="0.25">
      <c r="B81" s="63" t="s">
        <v>46</v>
      </c>
      <c r="D81" s="68"/>
      <c r="E81" s="15">
        <f>D63-D64</f>
        <v>-648.05403500180182</v>
      </c>
      <c r="F81" s="69">
        <f>D63-D65</f>
        <v>-5474.2273946843525</v>
      </c>
      <c r="J81" s="63" t="s">
        <v>46</v>
      </c>
      <c r="L81" s="68"/>
      <c r="M81" s="69">
        <f>L63-L64</f>
        <v>2379.9008039309151</v>
      </c>
      <c r="N81" s="15">
        <f>L63-L65</f>
        <v>1936.3765432881983</v>
      </c>
      <c r="R81" s="63" t="s">
        <v>46</v>
      </c>
      <c r="T81" s="68"/>
      <c r="U81" s="15">
        <f>U63-U64</f>
        <v>26.330308184150454</v>
      </c>
      <c r="V81" s="15">
        <f>U63-U65</f>
        <v>850.35210897229717</v>
      </c>
    </row>
    <row r="82" spans="2:22" x14ac:dyDescent="0.25">
      <c r="B82" s="63" t="s">
        <v>53</v>
      </c>
      <c r="E82" s="68"/>
      <c r="F82" s="69">
        <f>D64-D65</f>
        <v>-4826.1733596825507</v>
      </c>
      <c r="J82" s="63" t="s">
        <v>53</v>
      </c>
      <c r="M82" s="68"/>
      <c r="N82" s="15">
        <f>L64-L65</f>
        <v>-443.52426064271685</v>
      </c>
      <c r="R82" s="63" t="s">
        <v>53</v>
      </c>
      <c r="U82" s="68"/>
      <c r="V82" s="15">
        <f>U64-U65</f>
        <v>824.02180078814672</v>
      </c>
    </row>
    <row r="83" spans="2:22" ht="15.75" thickBot="1" x14ac:dyDescent="0.3">
      <c r="B83" s="64" t="s">
        <v>54</v>
      </c>
      <c r="F83" s="68"/>
      <c r="J83" s="64" t="s">
        <v>54</v>
      </c>
      <c r="N83" s="68"/>
      <c r="R83" s="64" t="s">
        <v>54</v>
      </c>
      <c r="V83" s="68"/>
    </row>
  </sheetData>
  <mergeCells count="15">
    <mergeCell ref="C22:O22"/>
    <mergeCell ref="C27:O27"/>
    <mergeCell ref="H28:H31"/>
    <mergeCell ref="H32:H35"/>
    <mergeCell ref="H36:H39"/>
    <mergeCell ref="C4:G4"/>
    <mergeCell ref="K4:P4"/>
    <mergeCell ref="U4:Y4"/>
    <mergeCell ref="AC4:AH4"/>
    <mergeCell ref="C21:M21"/>
    <mergeCell ref="D48:I48"/>
    <mergeCell ref="L48:Q48"/>
    <mergeCell ref="T48:Y48"/>
    <mergeCell ref="A55:N55"/>
    <mergeCell ref="O55:AB5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workbookViewId="0">
      <selection activeCell="K19" sqref="K19"/>
    </sheetView>
  </sheetViews>
  <sheetFormatPr baseColWidth="10" defaultRowHeight="15" x14ac:dyDescent="0.25"/>
  <cols>
    <col min="1" max="5" width="11.42578125" style="15"/>
    <col min="6" max="6" width="12.7109375" style="15" customWidth="1"/>
    <col min="7" max="7" width="11.28515625" style="15" customWidth="1"/>
    <col min="8" max="13" width="11.42578125" style="15"/>
    <col min="14" max="14" width="16" style="15" customWidth="1"/>
    <col min="15" max="16384" width="11.42578125" style="15"/>
  </cols>
  <sheetData>
    <row r="1" spans="1:18" x14ac:dyDescent="0.25">
      <c r="B1" s="124" t="s">
        <v>103</v>
      </c>
      <c r="C1" s="124"/>
      <c r="D1" s="124"/>
      <c r="E1" s="124"/>
      <c r="F1" s="95"/>
      <c r="G1" s="126" t="s">
        <v>104</v>
      </c>
      <c r="H1" s="124"/>
      <c r="I1" s="124"/>
      <c r="J1" s="124"/>
    </row>
    <row r="2" spans="1:18" x14ac:dyDescent="0.25">
      <c r="B2" s="96" t="s">
        <v>99</v>
      </c>
      <c r="C2" s="96" t="s">
        <v>21</v>
      </c>
      <c r="D2" s="96" t="s">
        <v>20</v>
      </c>
      <c r="E2" s="96" t="s">
        <v>105</v>
      </c>
      <c r="F2" s="95"/>
      <c r="G2" s="94" t="s">
        <v>99</v>
      </c>
      <c r="H2" s="94" t="s">
        <v>106</v>
      </c>
      <c r="I2" s="94" t="s">
        <v>107</v>
      </c>
      <c r="J2" s="94" t="s">
        <v>108</v>
      </c>
      <c r="N2" s="127" t="s">
        <v>109</v>
      </c>
      <c r="O2" s="127"/>
      <c r="P2" s="127"/>
      <c r="Q2" s="127"/>
      <c r="R2" s="127"/>
    </row>
    <row r="3" spans="1:18" x14ac:dyDescent="0.25">
      <c r="B3" s="97">
        <v>0.63636363636363891</v>
      </c>
      <c r="C3" s="97">
        <v>0.67796610169491589</v>
      </c>
      <c r="D3" s="98">
        <v>0.82</v>
      </c>
      <c r="E3" s="97">
        <v>0.8</v>
      </c>
      <c r="F3" s="99"/>
      <c r="G3" s="100">
        <f t="shared" ref="G3:J4" si="0">B9</f>
        <v>0.68404257933095247</v>
      </c>
      <c r="H3" s="100">
        <f t="shared" si="0"/>
        <v>0.68985555755559291</v>
      </c>
      <c r="I3" s="100">
        <f t="shared" si="0"/>
        <v>0.81728284980316912</v>
      </c>
      <c r="J3" s="100">
        <f t="shared" si="0"/>
        <v>0.79840254872563765</v>
      </c>
      <c r="N3" s="101" t="s">
        <v>110</v>
      </c>
      <c r="O3" s="102">
        <f>O4*(SQRT(O5/O6))</f>
        <v>4.7817544278264401E-2</v>
      </c>
    </row>
    <row r="4" spans="1:18" x14ac:dyDescent="0.25">
      <c r="B4" s="97">
        <v>0.67272727272727129</v>
      </c>
      <c r="C4" s="97">
        <v>0.68376068376068444</v>
      </c>
      <c r="D4" s="98">
        <v>0.73448275862069001</v>
      </c>
      <c r="E4" s="97">
        <v>0.8</v>
      </c>
      <c r="F4" s="99"/>
      <c r="G4" s="100">
        <f t="shared" si="0"/>
        <v>2.8119066642668208E-2</v>
      </c>
      <c r="H4" s="100">
        <f t="shared" si="0"/>
        <v>8.4110790412200501E-3</v>
      </c>
      <c r="I4" s="100">
        <f t="shared" si="0"/>
        <v>4.8368718933599085E-2</v>
      </c>
      <c r="J4" s="100">
        <f t="shared" si="0"/>
        <v>1.7275807715686643E-2</v>
      </c>
      <c r="N4" s="101" t="s">
        <v>111</v>
      </c>
      <c r="O4" s="101">
        <v>3.96</v>
      </c>
    </row>
    <row r="5" spans="1:18" x14ac:dyDescent="0.25">
      <c r="B5" s="97">
        <v>0.68</v>
      </c>
      <c r="C5" s="97">
        <v>0.69565217391304413</v>
      </c>
      <c r="D5" s="98">
        <v>0.8000000000000016</v>
      </c>
      <c r="E5" s="97">
        <v>0.8</v>
      </c>
      <c r="F5" s="99"/>
      <c r="N5" s="101" t="s">
        <v>112</v>
      </c>
      <c r="O5" s="101">
        <f>B33/C33</f>
        <v>8.7485366574983794E-4</v>
      </c>
    </row>
    <row r="6" spans="1:18" x14ac:dyDescent="0.25">
      <c r="B6" s="97">
        <v>0.69398230088495449</v>
      </c>
      <c r="C6" s="97">
        <v>0.70175438596491302</v>
      </c>
      <c r="D6" s="98">
        <v>0.859649122807018</v>
      </c>
      <c r="E6" s="97">
        <v>0.76817391304347982</v>
      </c>
      <c r="F6" s="99"/>
      <c r="N6" s="101" t="s">
        <v>113</v>
      </c>
      <c r="O6" s="101">
        <v>6</v>
      </c>
    </row>
    <row r="7" spans="1:18" x14ac:dyDescent="0.25">
      <c r="B7" s="97">
        <v>0.70689655172413823</v>
      </c>
      <c r="C7" s="97">
        <v>0.69</v>
      </c>
      <c r="D7" s="98">
        <v>0.86956521739130443</v>
      </c>
      <c r="E7" s="97">
        <v>0.8222413793103458</v>
      </c>
      <c r="F7" s="99"/>
    </row>
    <row r="8" spans="1:18" x14ac:dyDescent="0.25">
      <c r="B8" s="97">
        <v>0.71428571428571197</v>
      </c>
      <c r="C8" s="97">
        <f>C7</f>
        <v>0.69</v>
      </c>
      <c r="D8" s="98">
        <v>0.82</v>
      </c>
      <c r="E8" s="97">
        <v>0.8</v>
      </c>
      <c r="F8" s="99"/>
      <c r="N8" s="101"/>
      <c r="O8" s="103" t="s">
        <v>99</v>
      </c>
      <c r="P8" s="103" t="s">
        <v>21</v>
      </c>
      <c r="Q8" s="103" t="s">
        <v>20</v>
      </c>
      <c r="R8" s="103" t="s">
        <v>105</v>
      </c>
    </row>
    <row r="9" spans="1:18" x14ac:dyDescent="0.25">
      <c r="A9" s="103" t="s">
        <v>114</v>
      </c>
      <c r="B9" s="104">
        <f>AVERAGE(B3:B8)</f>
        <v>0.68404257933095247</v>
      </c>
      <c r="C9" s="104">
        <f t="shared" ref="C9:D9" si="1">AVERAGE(C3:C8)</f>
        <v>0.68985555755559291</v>
      </c>
      <c r="D9" s="104">
        <f t="shared" si="1"/>
        <v>0.81728284980316912</v>
      </c>
      <c r="E9" s="104">
        <f>AVERAGE(E3:E8)</f>
        <v>0.79840254872563765</v>
      </c>
      <c r="F9" s="105"/>
      <c r="N9" s="103" t="s">
        <v>99</v>
      </c>
      <c r="O9" s="106"/>
      <c r="P9" s="102">
        <f>ABS(B9-C9)</f>
        <v>5.8129782246404416E-3</v>
      </c>
      <c r="Q9" s="107">
        <f>ABS(B9-D9)</f>
        <v>0.13324027047221665</v>
      </c>
      <c r="R9" s="107">
        <f>ABS(B9-E9)</f>
        <v>0.11435996939468518</v>
      </c>
    </row>
    <row r="10" spans="1:18" x14ac:dyDescent="0.25">
      <c r="A10" s="103" t="s">
        <v>115</v>
      </c>
      <c r="B10" s="104">
        <f>STDEV(B3:B8)</f>
        <v>2.8119066642668208E-2</v>
      </c>
      <c r="C10" s="104">
        <f t="shared" ref="C10:E10" si="2">STDEV(C3:C8)</f>
        <v>8.4110790412200501E-3</v>
      </c>
      <c r="D10" s="104">
        <f t="shared" si="2"/>
        <v>4.8368718933599085E-2</v>
      </c>
      <c r="E10" s="104">
        <f t="shared" si="2"/>
        <v>1.7275807715686643E-2</v>
      </c>
      <c r="F10" s="105"/>
      <c r="N10" s="103" t="s">
        <v>21</v>
      </c>
      <c r="O10" s="101"/>
      <c r="P10" s="108"/>
      <c r="Q10" s="107">
        <f>ABS(C9-D9)</f>
        <v>0.12742729224757621</v>
      </c>
      <c r="R10" s="107">
        <f>ABS(C9-E9)</f>
        <v>0.10854699117004474</v>
      </c>
    </row>
    <row r="11" spans="1:18" x14ac:dyDescent="0.25">
      <c r="A11" s="103" t="s">
        <v>116</v>
      </c>
      <c r="B11" s="109">
        <f>B10/B9</f>
        <v>4.1107187611290029E-2</v>
      </c>
      <c r="C11" s="109">
        <f t="shared" ref="C11:E11" si="3">C10/C9</f>
        <v>1.2192521969415651E-2</v>
      </c>
      <c r="D11" s="109">
        <f t="shared" si="3"/>
        <v>5.9182349103799249E-2</v>
      </c>
      <c r="E11" s="109">
        <f t="shared" si="3"/>
        <v>2.1637966641340576E-2</v>
      </c>
      <c r="F11" s="110"/>
      <c r="N11" s="103" t="s">
        <v>20</v>
      </c>
      <c r="O11" s="101"/>
      <c r="P11" s="102"/>
      <c r="Q11" s="108"/>
      <c r="R11" s="102">
        <f>ABS(D9-E9)</f>
        <v>1.8880301077531469E-2</v>
      </c>
    </row>
    <row r="12" spans="1:18" x14ac:dyDescent="0.25">
      <c r="B12" s="99"/>
      <c r="C12" s="99"/>
      <c r="D12" s="99"/>
      <c r="N12" s="103" t="s">
        <v>105</v>
      </c>
      <c r="O12" s="101"/>
      <c r="P12" s="101"/>
      <c r="Q12" s="101"/>
      <c r="R12" s="106"/>
    </row>
    <row r="13" spans="1:18" x14ac:dyDescent="0.25">
      <c r="B13" s="99"/>
      <c r="C13" s="99"/>
      <c r="D13" s="99"/>
      <c r="N13" s="111"/>
      <c r="O13" s="15" t="s">
        <v>117</v>
      </c>
    </row>
    <row r="14" spans="1:18" x14ac:dyDescent="0.25">
      <c r="B14" s="99"/>
      <c r="C14" s="99"/>
      <c r="D14" s="99"/>
      <c r="N14" s="56"/>
    </row>
    <row r="15" spans="1:18" x14ac:dyDescent="0.25">
      <c r="B15" s="99"/>
      <c r="C15" s="99"/>
      <c r="D15" s="99"/>
      <c r="N15" s="56"/>
    </row>
    <row r="16" spans="1:18" x14ac:dyDescent="0.25">
      <c r="B16" s="99"/>
      <c r="C16" s="99"/>
      <c r="D16" s="99"/>
      <c r="N16" s="56"/>
    </row>
    <row r="17" spans="1:18" x14ac:dyDescent="0.25">
      <c r="B17" s="99"/>
      <c r="C17" s="99"/>
      <c r="D17" s="99"/>
      <c r="N17" s="56"/>
    </row>
    <row r="18" spans="1:18" x14ac:dyDescent="0.25">
      <c r="B18" s="99"/>
      <c r="C18" s="99"/>
      <c r="D18" s="99"/>
      <c r="N18" s="56"/>
    </row>
    <row r="19" spans="1:18" x14ac:dyDescent="0.25">
      <c r="A19" s="127" t="s">
        <v>118</v>
      </c>
      <c r="B19" s="127"/>
      <c r="C19" s="127"/>
      <c r="D19" s="127"/>
      <c r="E19" s="127"/>
      <c r="F19" s="127"/>
      <c r="G19" s="127"/>
      <c r="H19" s="127"/>
      <c r="I19" s="127"/>
      <c r="N19" s="56"/>
    </row>
    <row r="20" spans="1:18" x14ac:dyDescent="0.25">
      <c r="A20" s="128" t="s">
        <v>68</v>
      </c>
      <c r="B20" s="128"/>
      <c r="C20" s="128"/>
      <c r="D20" s="128"/>
      <c r="E20" s="128"/>
      <c r="F20" s="128"/>
      <c r="G20" s="128"/>
      <c r="H20" s="128"/>
      <c r="R20" s="112"/>
    </row>
    <row r="21" spans="1:18" x14ac:dyDescent="0.25">
      <c r="R21" s="113"/>
    </row>
    <row r="22" spans="1:18" ht="15.75" thickBot="1" x14ac:dyDescent="0.3">
      <c r="A22" s="15" t="s">
        <v>69</v>
      </c>
    </row>
    <row r="23" spans="1:18" x14ac:dyDescent="0.25">
      <c r="A23" s="65" t="s">
        <v>70</v>
      </c>
      <c r="B23" s="65" t="s">
        <v>71</v>
      </c>
      <c r="C23" s="65" t="s">
        <v>72</v>
      </c>
      <c r="D23" s="65" t="s">
        <v>73</v>
      </c>
      <c r="E23" s="65" t="s">
        <v>74</v>
      </c>
      <c r="F23" s="114"/>
    </row>
    <row r="24" spans="1:18" x14ac:dyDescent="0.25">
      <c r="A24" s="63" t="s">
        <v>99</v>
      </c>
      <c r="B24" s="63">
        <v>6</v>
      </c>
      <c r="C24" s="63">
        <v>4.1042554759857151</v>
      </c>
      <c r="D24" s="63">
        <v>0.68404257933095247</v>
      </c>
      <c r="E24" s="63">
        <v>7.9068190885481595E-4</v>
      </c>
      <c r="F24" s="63"/>
    </row>
    <row r="25" spans="1:18" x14ac:dyDescent="0.25">
      <c r="A25" s="63" t="s">
        <v>21</v>
      </c>
      <c r="B25" s="63">
        <v>6</v>
      </c>
      <c r="C25" s="63">
        <v>4.1391333453335575</v>
      </c>
      <c r="D25" s="63">
        <v>0.68985555755559291</v>
      </c>
      <c r="E25" s="63">
        <v>7.0746250637651194E-5</v>
      </c>
      <c r="F25" s="63"/>
    </row>
    <row r="26" spans="1:18" x14ac:dyDescent="0.25">
      <c r="A26" s="63" t="s">
        <v>20</v>
      </c>
      <c r="B26" s="63">
        <v>6</v>
      </c>
      <c r="C26" s="63">
        <v>4.9036970988190145</v>
      </c>
      <c r="D26" s="63">
        <v>0.81728284980316912</v>
      </c>
      <c r="E26" s="63">
        <v>2.3395329712775068E-3</v>
      </c>
      <c r="F26" s="63"/>
    </row>
    <row r="27" spans="1:18" ht="15.75" thickBot="1" x14ac:dyDescent="0.3">
      <c r="A27" s="64" t="s">
        <v>105</v>
      </c>
      <c r="B27" s="64">
        <v>6</v>
      </c>
      <c r="C27" s="64">
        <v>4.7904152923538259</v>
      </c>
      <c r="D27" s="64">
        <v>0.79840254872563765</v>
      </c>
      <c r="E27" s="64">
        <v>2.9845353222937815E-4</v>
      </c>
      <c r="F27" s="63"/>
    </row>
    <row r="30" spans="1:18" ht="15.75" thickBot="1" x14ac:dyDescent="0.3">
      <c r="A30" s="15" t="s">
        <v>75</v>
      </c>
    </row>
    <row r="31" spans="1:18" ht="45" x14ac:dyDescent="0.25">
      <c r="A31" s="115" t="s">
        <v>76</v>
      </c>
      <c r="B31" s="115" t="s">
        <v>77</v>
      </c>
      <c r="C31" s="115" t="s">
        <v>78</v>
      </c>
      <c r="D31" s="115" t="s">
        <v>79</v>
      </c>
      <c r="E31" s="115" t="s">
        <v>80</v>
      </c>
      <c r="F31" s="115" t="s">
        <v>81</v>
      </c>
      <c r="G31" s="115" t="s">
        <v>82</v>
      </c>
    </row>
    <row r="32" spans="1:18" x14ac:dyDescent="0.25">
      <c r="A32" s="63" t="s">
        <v>83</v>
      </c>
      <c r="B32" s="63">
        <v>8.8862389292550054E-2</v>
      </c>
      <c r="C32" s="63">
        <v>3</v>
      </c>
      <c r="D32" s="63">
        <v>2.9620796430850017E-2</v>
      </c>
      <c r="E32" s="63">
        <v>33.858001161213636</v>
      </c>
      <c r="F32" s="63">
        <v>4.9535936392654723E-8</v>
      </c>
      <c r="G32" s="63">
        <v>3.0983912121407795</v>
      </c>
    </row>
    <row r="33" spans="1:8" x14ac:dyDescent="0.25">
      <c r="A33" s="63" t="s">
        <v>84</v>
      </c>
      <c r="B33" s="116">
        <v>1.749707331499676E-2</v>
      </c>
      <c r="C33" s="116">
        <v>20</v>
      </c>
      <c r="D33" s="63">
        <v>8.7485366574983794E-4</v>
      </c>
      <c r="E33" s="63"/>
      <c r="F33" s="63"/>
      <c r="G33" s="63"/>
      <c r="H33" s="63"/>
    </row>
    <row r="34" spans="1:8" x14ac:dyDescent="0.25">
      <c r="A34" s="63"/>
      <c r="B34" s="63"/>
      <c r="C34" s="63"/>
      <c r="D34" s="63"/>
      <c r="E34" s="63"/>
      <c r="F34" s="63"/>
      <c r="G34" s="63"/>
      <c r="H34" s="63"/>
    </row>
    <row r="35" spans="1:8" ht="15.75" thickBot="1" x14ac:dyDescent="0.3">
      <c r="A35" s="64" t="s">
        <v>85</v>
      </c>
      <c r="B35" s="64">
        <v>0.10635946260754681</v>
      </c>
      <c r="C35" s="64">
        <v>23</v>
      </c>
      <c r="D35" s="64"/>
      <c r="E35" s="64"/>
      <c r="F35" s="64"/>
      <c r="G35" s="64"/>
      <c r="H35" s="64"/>
    </row>
  </sheetData>
  <mergeCells count="5">
    <mergeCell ref="B1:E1"/>
    <mergeCell ref="G1:J1"/>
    <mergeCell ref="N2:R2"/>
    <mergeCell ref="A19:I19"/>
    <mergeCell ref="A20:H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opLeftCell="A19" workbookViewId="0">
      <selection activeCell="M23" sqref="M23"/>
    </sheetView>
  </sheetViews>
  <sheetFormatPr baseColWidth="10" defaultRowHeight="15" x14ac:dyDescent="0.25"/>
  <cols>
    <col min="1" max="1" width="17" customWidth="1"/>
    <col min="6" max="6" width="15.5703125" customWidth="1"/>
  </cols>
  <sheetData>
    <row r="1" spans="1:20" x14ac:dyDescent="0.25">
      <c r="A1" s="1"/>
      <c r="B1" s="6"/>
      <c r="C1" s="6"/>
      <c r="D1" s="6"/>
      <c r="E1" s="6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x14ac:dyDescent="0.25">
      <c r="A2" s="1"/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12"/>
      <c r="N2" s="16"/>
      <c r="O2" s="16"/>
      <c r="P2" s="16"/>
      <c r="Q2" s="16"/>
      <c r="R2" s="16"/>
      <c r="S2" s="16"/>
      <c r="T2" s="12"/>
    </row>
    <row r="3" spans="1:20" ht="15.75" thickBot="1" x14ac:dyDescent="0.3">
      <c r="A3" s="1"/>
      <c r="B3" s="1"/>
      <c r="C3" s="1"/>
      <c r="D3" s="1"/>
      <c r="E3" s="1"/>
      <c r="F3" s="2"/>
      <c r="G3" s="2"/>
      <c r="H3" s="2"/>
      <c r="I3" s="2"/>
      <c r="J3" s="2"/>
      <c r="K3" s="2"/>
      <c r="L3" s="2"/>
      <c r="M3" s="12"/>
      <c r="S3" s="16"/>
      <c r="T3" s="12"/>
    </row>
    <row r="4" spans="1:20" ht="15.75" thickBot="1" x14ac:dyDescent="0.3">
      <c r="A4" s="32" t="s">
        <v>0</v>
      </c>
      <c r="B4" s="27">
        <v>350</v>
      </c>
      <c r="C4" s="27">
        <v>450</v>
      </c>
      <c r="D4" s="27">
        <v>550</v>
      </c>
      <c r="E4" s="5">
        <v>680</v>
      </c>
      <c r="G4" s="2"/>
      <c r="M4" s="12"/>
      <c r="S4" s="16"/>
      <c r="T4" s="12"/>
    </row>
    <row r="5" spans="1:20" x14ac:dyDescent="0.25">
      <c r="A5" s="33">
        <v>0</v>
      </c>
      <c r="B5" s="37">
        <v>0</v>
      </c>
      <c r="C5" s="37">
        <v>0</v>
      </c>
      <c r="D5" s="37">
        <v>0</v>
      </c>
      <c r="E5" s="34">
        <v>0</v>
      </c>
      <c r="F5" s="2"/>
      <c r="G5" s="2"/>
      <c r="M5" s="12"/>
      <c r="S5" s="16"/>
      <c r="T5" s="12"/>
    </row>
    <row r="6" spans="1:20" x14ac:dyDescent="0.25">
      <c r="A6" s="33">
        <v>0.1</v>
      </c>
      <c r="B6" s="37">
        <v>0.33526666999999999</v>
      </c>
      <c r="C6" s="37">
        <v>0.30885884000000002</v>
      </c>
      <c r="D6" s="37">
        <v>0.28781191</v>
      </c>
      <c r="E6" s="34">
        <v>0.28820899</v>
      </c>
      <c r="F6" s="2"/>
      <c r="G6" s="2"/>
      <c r="M6" s="12"/>
      <c r="S6" s="16"/>
      <c r="T6" s="12"/>
    </row>
    <row r="7" spans="1:20" x14ac:dyDescent="0.25">
      <c r="A7" s="33">
        <v>0.2</v>
      </c>
      <c r="B7" s="37">
        <v>0.72076868999999999</v>
      </c>
      <c r="C7" s="37">
        <v>0.64527445999999999</v>
      </c>
      <c r="D7" s="37">
        <v>0.58257230000000004</v>
      </c>
      <c r="E7" s="34">
        <v>0.58658235999999997</v>
      </c>
      <c r="F7" s="2"/>
      <c r="G7" s="2"/>
      <c r="M7" s="12"/>
      <c r="S7" s="16"/>
      <c r="T7" s="12"/>
    </row>
    <row r="8" spans="1:20" x14ac:dyDescent="0.25">
      <c r="A8" s="33">
        <v>0.3</v>
      </c>
      <c r="B8" s="37">
        <v>0.90972923999999999</v>
      </c>
      <c r="C8" s="37">
        <v>0.88530940000000002</v>
      </c>
      <c r="D8" s="37">
        <v>0.77534747000000004</v>
      </c>
      <c r="E8" s="34">
        <v>0.80655920000000003</v>
      </c>
      <c r="F8" s="2"/>
      <c r="G8" s="2"/>
      <c r="M8" s="12"/>
      <c r="S8" s="16"/>
      <c r="T8" s="12"/>
    </row>
    <row r="9" spans="1:20" x14ac:dyDescent="0.25">
      <c r="A9" s="33">
        <v>0.4</v>
      </c>
      <c r="B9" s="37">
        <v>1.2148082</v>
      </c>
      <c r="C9" s="37">
        <v>1.1799963099999999</v>
      </c>
      <c r="D9" s="37">
        <v>0.99845764000000004</v>
      </c>
      <c r="E9" s="34">
        <v>1.0638339000000001</v>
      </c>
      <c r="F9" s="2"/>
      <c r="G9" s="2"/>
      <c r="M9" s="12"/>
      <c r="S9" s="16"/>
      <c r="T9" s="12"/>
    </row>
    <row r="10" spans="1:20" x14ac:dyDescent="0.25">
      <c r="A10" s="33">
        <v>0.5</v>
      </c>
      <c r="B10" s="37">
        <v>1.5006841900000001</v>
      </c>
      <c r="C10" s="37">
        <v>1.4201913100000001</v>
      </c>
      <c r="D10" s="37">
        <v>1.1648822000000001</v>
      </c>
      <c r="E10" s="34">
        <v>1.27177468</v>
      </c>
      <c r="F10" s="2"/>
      <c r="G10" s="2"/>
      <c r="M10" s="12"/>
      <c r="S10" s="16"/>
      <c r="T10" s="12"/>
    </row>
    <row r="11" spans="1:20" x14ac:dyDescent="0.25">
      <c r="A11" s="33">
        <v>0.6</v>
      </c>
      <c r="B11" s="37">
        <v>1.66975031</v>
      </c>
      <c r="C11" s="37">
        <v>1.65375892</v>
      </c>
      <c r="D11" s="37">
        <v>1.311266</v>
      </c>
      <c r="E11" s="34">
        <v>1.4811288199999999</v>
      </c>
      <c r="F11" s="2"/>
      <c r="G11" s="2"/>
      <c r="M11" s="12"/>
      <c r="S11" s="16"/>
      <c r="T11" s="12"/>
    </row>
    <row r="12" spans="1:20" x14ac:dyDescent="0.25">
      <c r="A12" s="33">
        <v>0.7</v>
      </c>
      <c r="B12" s="37">
        <v>1.96411179</v>
      </c>
      <c r="C12" s="37">
        <v>1.9553283800000001</v>
      </c>
      <c r="D12" s="37">
        <v>1.5060912799999999</v>
      </c>
      <c r="E12" s="34">
        <v>1.7327874299999999</v>
      </c>
      <c r="F12" s="2"/>
      <c r="G12" s="2"/>
      <c r="M12" s="12"/>
      <c r="S12" s="16"/>
      <c r="T12" s="12"/>
    </row>
    <row r="13" spans="1:20" x14ac:dyDescent="0.25">
      <c r="A13" s="33">
        <v>0.8</v>
      </c>
      <c r="B13" s="37">
        <v>2.1238567000000002</v>
      </c>
      <c r="C13" s="37">
        <v>2.13180674</v>
      </c>
      <c r="D13" s="37">
        <v>1.6960632600000001</v>
      </c>
      <c r="E13" s="34">
        <v>1.8964551999999999</v>
      </c>
      <c r="F13" s="2"/>
      <c r="G13" s="2"/>
      <c r="M13" s="12"/>
      <c r="S13" s="16"/>
      <c r="T13" s="12"/>
    </row>
    <row r="14" spans="1:20" x14ac:dyDescent="0.25">
      <c r="A14" s="33">
        <v>0.9</v>
      </c>
      <c r="B14" s="37">
        <v>2.2570586399999999</v>
      </c>
      <c r="C14" s="37">
        <v>2.2659400999999999</v>
      </c>
      <c r="D14" s="37">
        <v>1.8111299000000001</v>
      </c>
      <c r="E14" s="34">
        <v>2.01096282</v>
      </c>
      <c r="F14" s="2"/>
      <c r="G14" s="2"/>
      <c r="M14" s="12"/>
      <c r="S14" s="16"/>
      <c r="T14" s="12"/>
    </row>
    <row r="15" spans="1:20" ht="15.75" thickBot="1" x14ac:dyDescent="0.3">
      <c r="A15" s="35">
        <v>1</v>
      </c>
      <c r="B15" s="38">
        <v>2.4576736399999999</v>
      </c>
      <c r="C15" s="38">
        <v>2.4344486399999998</v>
      </c>
      <c r="D15" s="38">
        <v>1.9206882199999999</v>
      </c>
      <c r="E15" s="36">
        <v>2.1625769699999999</v>
      </c>
      <c r="F15" s="2"/>
      <c r="G15" s="2"/>
      <c r="M15" s="12"/>
      <c r="N15" s="16"/>
      <c r="O15" s="16"/>
      <c r="P15" s="16"/>
      <c r="Q15" s="16"/>
      <c r="R15" s="16"/>
      <c r="S15" s="16"/>
      <c r="T15" s="12"/>
    </row>
    <row r="16" spans="1:20" x14ac:dyDescent="0.25">
      <c r="A16" s="2"/>
      <c r="B16" s="2"/>
      <c r="C16" s="2"/>
      <c r="D16" s="2"/>
      <c r="E16" s="2"/>
      <c r="F16" s="2"/>
      <c r="G16" s="2"/>
      <c r="M16" s="12"/>
      <c r="N16" s="16"/>
      <c r="O16" s="16"/>
      <c r="P16" s="16"/>
      <c r="Q16" s="16"/>
      <c r="R16" s="16"/>
      <c r="S16" s="16"/>
      <c r="T16" s="12"/>
    </row>
    <row r="17" spans="1:20" x14ac:dyDescent="0.25">
      <c r="G17" s="2"/>
      <c r="H17" s="2"/>
      <c r="I17" s="2"/>
      <c r="J17" s="2"/>
      <c r="K17" s="2"/>
      <c r="L17" s="2"/>
      <c r="M17" s="12"/>
      <c r="N17" s="16"/>
      <c r="O17" s="16"/>
      <c r="P17" s="16"/>
      <c r="Q17" s="16"/>
      <c r="R17" s="16"/>
      <c r="S17" s="16"/>
      <c r="T17" s="12"/>
    </row>
    <row r="18" spans="1:20" x14ac:dyDescent="0.25">
      <c r="G18" s="2"/>
      <c r="H18" s="2"/>
      <c r="I18" s="2"/>
      <c r="J18" s="2"/>
      <c r="K18" s="2"/>
      <c r="L18" s="2"/>
      <c r="M18" s="12"/>
      <c r="N18" s="12"/>
      <c r="O18" s="12"/>
      <c r="P18" s="12"/>
      <c r="Q18" s="12"/>
      <c r="R18" s="12"/>
      <c r="S18" s="12"/>
      <c r="T18" s="12"/>
    </row>
    <row r="19" spans="1:2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S19" s="2"/>
      <c r="T19" s="2"/>
    </row>
    <row r="20" spans="1:20" x14ac:dyDescent="0.25">
      <c r="G20" s="2"/>
      <c r="H20" s="2"/>
      <c r="I20" s="2"/>
      <c r="J20" s="2"/>
      <c r="K20" s="2"/>
      <c r="L20" s="2"/>
      <c r="M20" s="2"/>
      <c r="S20" s="2"/>
      <c r="T20" s="2"/>
    </row>
    <row r="21" spans="1:20" ht="15.75" thickBot="1" x14ac:dyDescent="0.3">
      <c r="G21" s="2"/>
      <c r="H21" s="2"/>
      <c r="I21" s="2"/>
      <c r="J21" s="2"/>
      <c r="K21" s="2"/>
      <c r="L21" s="2"/>
      <c r="M21" s="2"/>
      <c r="S21" s="2"/>
      <c r="T21" s="2"/>
    </row>
    <row r="22" spans="1:20" ht="15.75" thickBot="1" x14ac:dyDescent="0.3">
      <c r="A22" s="32" t="s">
        <v>0</v>
      </c>
      <c r="B22" s="27">
        <v>680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S22" s="2"/>
      <c r="T22" s="2"/>
    </row>
    <row r="23" spans="1:20" x14ac:dyDescent="0.25">
      <c r="A23" s="10">
        <f>A5*0.78</f>
        <v>0</v>
      </c>
      <c r="B23" s="37">
        <v>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S23" s="2"/>
      <c r="T23" s="2"/>
    </row>
    <row r="24" spans="1:20" x14ac:dyDescent="0.25">
      <c r="A24" s="10">
        <f t="shared" ref="A24:A33" si="0">A6*0.78</f>
        <v>7.8000000000000014E-2</v>
      </c>
      <c r="B24" s="37">
        <v>0.28820899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S24" s="2"/>
      <c r="T24" s="2"/>
    </row>
    <row r="25" spans="1:20" x14ac:dyDescent="0.25">
      <c r="A25" s="10">
        <f t="shared" si="0"/>
        <v>0.15600000000000003</v>
      </c>
      <c r="B25" s="37">
        <v>0.58658235999999997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x14ac:dyDescent="0.25">
      <c r="A26" s="10">
        <f t="shared" si="0"/>
        <v>0.23399999999999999</v>
      </c>
      <c r="B26" s="37">
        <v>0.80655920000000003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x14ac:dyDescent="0.25">
      <c r="A27" s="10">
        <f t="shared" si="0"/>
        <v>0.31200000000000006</v>
      </c>
      <c r="B27" s="37">
        <v>1.0638339000000001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x14ac:dyDescent="0.25">
      <c r="A28" s="10">
        <f t="shared" si="0"/>
        <v>0.39</v>
      </c>
      <c r="B28" s="37">
        <v>1.27177468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x14ac:dyDescent="0.25">
      <c r="A29" s="10">
        <f t="shared" si="0"/>
        <v>0.46799999999999997</v>
      </c>
      <c r="B29" s="37">
        <v>1.4811288199999999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x14ac:dyDescent="0.25">
      <c r="A30" s="10">
        <f t="shared" si="0"/>
        <v>0.54599999999999993</v>
      </c>
      <c r="B30" s="37">
        <v>1.7327874299999999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x14ac:dyDescent="0.25">
      <c r="A31" s="10">
        <f t="shared" si="0"/>
        <v>0.62400000000000011</v>
      </c>
      <c r="B31" s="37">
        <v>1.8964551999999999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x14ac:dyDescent="0.25">
      <c r="A32" s="10">
        <f t="shared" si="0"/>
        <v>0.70200000000000007</v>
      </c>
      <c r="B32" s="37">
        <v>2.1509628200000002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15.75" thickBot="1" x14ac:dyDescent="0.3">
      <c r="A33" s="11">
        <f t="shared" si="0"/>
        <v>0.78</v>
      </c>
      <c r="B33" s="38">
        <v>2.3325769699999999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x14ac:dyDescent="0.25">
      <c r="A34" s="15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x14ac:dyDescent="0.25">
      <c r="A38" s="129" t="s">
        <v>9</v>
      </c>
      <c r="B38" s="129"/>
      <c r="C38" s="129"/>
      <c r="D38" s="129"/>
      <c r="E38" s="129"/>
      <c r="F38" s="129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x14ac:dyDescent="0.25">
      <c r="A39" s="129"/>
      <c r="B39" s="129"/>
      <c r="C39" s="129"/>
      <c r="D39" s="129"/>
      <c r="E39" s="129"/>
      <c r="F39" s="129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x14ac:dyDescent="0.25"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x14ac:dyDescent="0.25"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</sheetData>
  <mergeCells count="1">
    <mergeCell ref="A38:F39"/>
  </mergeCells>
  <pageMargins left="0.7" right="0.7" top="0.75" bottom="0.75" header="0.3" footer="0.3"/>
  <pageSetup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6"/>
  <sheetViews>
    <sheetView topLeftCell="C1" workbookViewId="0">
      <selection activeCell="G30" sqref="G30"/>
    </sheetView>
  </sheetViews>
  <sheetFormatPr baseColWidth="10" defaultRowHeight="15" x14ac:dyDescent="0.25"/>
  <cols>
    <col min="1" max="1" width="11.42578125" style="4"/>
    <col min="13" max="13" width="11.42578125" style="15"/>
    <col min="14" max="14" width="14.7109375" style="15" customWidth="1"/>
    <col min="15" max="15" width="16" style="15" customWidth="1"/>
    <col min="16" max="16" width="11.42578125" style="15"/>
    <col min="20" max="20" width="14" customWidth="1"/>
    <col min="21" max="21" width="15.5703125" customWidth="1"/>
  </cols>
  <sheetData>
    <row r="1" spans="1:21" x14ac:dyDescent="0.25">
      <c r="G1" s="17"/>
      <c r="H1" s="17"/>
      <c r="I1" s="17"/>
      <c r="J1" s="17"/>
      <c r="K1" s="17"/>
      <c r="L1" s="17"/>
      <c r="M1" s="17"/>
      <c r="N1" s="17"/>
      <c r="O1" s="17"/>
      <c r="P1" s="17"/>
    </row>
    <row r="2" spans="1:21" ht="15.75" thickBot="1" x14ac:dyDescent="0.3">
      <c r="G2" s="17"/>
      <c r="H2" s="17"/>
      <c r="I2" s="17"/>
      <c r="J2" s="17"/>
      <c r="K2" s="17"/>
      <c r="L2" s="17"/>
      <c r="M2" s="17"/>
      <c r="N2" s="17"/>
      <c r="O2" s="17"/>
      <c r="P2" s="17"/>
      <c r="U2" t="s">
        <v>13</v>
      </c>
    </row>
    <row r="3" spans="1:21" ht="15.75" thickBot="1" x14ac:dyDescent="0.3">
      <c r="A3" s="1"/>
      <c r="B3" s="1"/>
      <c r="C3" s="27" t="s">
        <v>5</v>
      </c>
      <c r="D3" s="27" t="s">
        <v>6</v>
      </c>
      <c r="E3" s="27" t="s">
        <v>7</v>
      </c>
      <c r="F3" s="27" t="s">
        <v>8</v>
      </c>
      <c r="G3" s="17"/>
      <c r="I3" s="27" t="s">
        <v>5</v>
      </c>
      <c r="J3" s="27" t="s">
        <v>6</v>
      </c>
      <c r="K3" s="27" t="s">
        <v>7</v>
      </c>
      <c r="L3" s="27" t="s">
        <v>8</v>
      </c>
      <c r="M3" s="31" t="s">
        <v>11</v>
      </c>
      <c r="N3" s="70"/>
      <c r="O3" s="70"/>
      <c r="P3" s="70"/>
      <c r="T3" s="133" t="s">
        <v>12</v>
      </c>
      <c r="U3" s="135" t="s">
        <v>27</v>
      </c>
    </row>
    <row r="4" spans="1:21" ht="15.75" thickBot="1" x14ac:dyDescent="0.3">
      <c r="A4" s="1"/>
      <c r="B4" s="1"/>
      <c r="C4" s="27">
        <v>680</v>
      </c>
      <c r="D4" s="27">
        <v>680</v>
      </c>
      <c r="E4" s="27">
        <v>680</v>
      </c>
      <c r="F4" s="27">
        <v>680</v>
      </c>
      <c r="G4" s="17"/>
      <c r="H4" s="14" t="s">
        <v>10</v>
      </c>
      <c r="I4" s="27">
        <v>680</v>
      </c>
      <c r="J4" s="27">
        <v>680</v>
      </c>
      <c r="K4" s="27">
        <v>680</v>
      </c>
      <c r="L4" s="27">
        <v>680</v>
      </c>
      <c r="M4" s="27" t="s">
        <v>4</v>
      </c>
      <c r="N4" s="59" t="s">
        <v>42</v>
      </c>
      <c r="O4" s="59" t="s">
        <v>43</v>
      </c>
      <c r="P4" s="59" t="s">
        <v>44</v>
      </c>
      <c r="T4" s="134"/>
      <c r="U4" s="136"/>
    </row>
    <row r="5" spans="1:21" x14ac:dyDescent="0.25">
      <c r="A5" s="130">
        <v>1</v>
      </c>
      <c r="B5" s="14" t="s">
        <v>1</v>
      </c>
      <c r="C5" s="22">
        <v>0.172670077354317</v>
      </c>
      <c r="D5" s="22">
        <v>0.15183015862048099</v>
      </c>
      <c r="E5" s="22">
        <v>0.147426897734449</v>
      </c>
      <c r="F5" s="22">
        <v>0.18613115232676</v>
      </c>
      <c r="G5" s="17"/>
      <c r="H5" s="14">
        <v>1</v>
      </c>
      <c r="I5" s="13">
        <f>C8</f>
        <v>0.13618471506487442</v>
      </c>
      <c r="J5" s="79">
        <v>0.15146683423765459</v>
      </c>
      <c r="K5" s="13">
        <f>E8</f>
        <v>0.16362355670152898</v>
      </c>
      <c r="L5" s="28">
        <f>F8</f>
        <v>0.15459223094656036</v>
      </c>
      <c r="M5" s="13">
        <f t="shared" ref="M5:M11" si="0">AVERAGE(I5:L5)</f>
        <v>0.15146683423765459</v>
      </c>
      <c r="N5" s="15">
        <f>_xlfn.VAR.S(I5:L5)</f>
        <v>1.3036572402092079E-4</v>
      </c>
      <c r="O5" s="15">
        <f>_xlfn.STDEV.S(I5:L5)</f>
        <v>1.1417781046285692E-2</v>
      </c>
      <c r="P5" s="60">
        <f>O5/M5</f>
        <v>7.5381393581983494E-2</v>
      </c>
      <c r="Q5" s="15"/>
      <c r="T5" s="53">
        <v>0</v>
      </c>
      <c r="U5" s="53">
        <f t="shared" ref="U5:U11" si="1">M5/3.1091</f>
        <v>4.8717260376846858E-2</v>
      </c>
    </row>
    <row r="6" spans="1:21" x14ac:dyDescent="0.25">
      <c r="A6" s="131"/>
      <c r="B6" s="7" t="s">
        <v>2</v>
      </c>
      <c r="C6" s="23">
        <v>8.0924247727366297E-2</v>
      </c>
      <c r="D6" s="23">
        <v>0.130731853267187</v>
      </c>
      <c r="E6" s="23">
        <v>0.185200687831756</v>
      </c>
      <c r="F6" s="23">
        <v>0.122685720399981</v>
      </c>
      <c r="G6" s="17"/>
      <c r="H6" s="7">
        <v>2</v>
      </c>
      <c r="I6" s="30">
        <f>C12</f>
        <v>0.32064468927614947</v>
      </c>
      <c r="J6" s="77">
        <v>0.31675767889250001</v>
      </c>
      <c r="K6" s="30">
        <f>E12</f>
        <v>0.279658833490184</v>
      </c>
      <c r="L6" s="29">
        <f>F12</f>
        <v>0.34996951391116649</v>
      </c>
      <c r="M6" s="30">
        <f t="shared" si="0"/>
        <v>0.31675767889250001</v>
      </c>
      <c r="N6" s="15">
        <f t="shared" ref="N6:N11" si="2">_xlfn.VAR.S(I6:L6)</f>
        <v>8.3148638840488778E-4</v>
      </c>
      <c r="O6" s="15">
        <f t="shared" ref="O6:O11" si="3">_xlfn.STDEV.S(I6:L6)</f>
        <v>2.8835505690119043E-2</v>
      </c>
      <c r="P6" s="60">
        <f>O6/M6</f>
        <v>9.1033328034661867E-2</v>
      </c>
      <c r="Q6" s="15"/>
      <c r="R6" s="1"/>
      <c r="T6" s="37">
        <v>36.138666666666666</v>
      </c>
      <c r="U6" s="37">
        <f t="shared" si="1"/>
        <v>0.10188082689283072</v>
      </c>
    </row>
    <row r="7" spans="1:21" x14ac:dyDescent="0.25">
      <c r="A7" s="131"/>
      <c r="B7" s="7" t="s">
        <v>3</v>
      </c>
      <c r="C7" s="23">
        <v>0.15495982011293999</v>
      </c>
      <c r="D7" s="23">
        <v>9.6452704925947694E-2</v>
      </c>
      <c r="E7" s="23">
        <v>0.15824308453838201</v>
      </c>
      <c r="F7" s="23">
        <v>0.15495982011293999</v>
      </c>
      <c r="G7" s="17"/>
      <c r="H7" s="7">
        <v>3</v>
      </c>
      <c r="I7" s="30">
        <f>C16</f>
        <v>0.44796394793005795</v>
      </c>
      <c r="J7" s="30">
        <f>D16</f>
        <v>0.46558766829070297</v>
      </c>
      <c r="K7" s="30">
        <f>E16</f>
        <v>0.52728014394637568</v>
      </c>
      <c r="L7" s="78">
        <v>0.48027725338904553</v>
      </c>
      <c r="M7" s="30">
        <f t="shared" si="0"/>
        <v>0.48027725338904553</v>
      </c>
      <c r="N7" s="15">
        <f t="shared" si="2"/>
        <v>1.15640178026388E-3</v>
      </c>
      <c r="O7" s="15">
        <f t="shared" si="3"/>
        <v>3.4005908019987936E-2</v>
      </c>
      <c r="P7" s="60">
        <f t="shared" ref="P7:P11" si="4">O7/M7</f>
        <v>7.0804744093182506E-2</v>
      </c>
      <c r="Q7" s="15"/>
      <c r="R7" s="1"/>
      <c r="T7" s="37">
        <v>74.611000000000004</v>
      </c>
      <c r="U7" s="37">
        <f t="shared" si="1"/>
        <v>0.15447468829855762</v>
      </c>
    </row>
    <row r="8" spans="1:21" ht="15.75" thickBot="1" x14ac:dyDescent="0.3">
      <c r="A8" s="132"/>
      <c r="B8" s="20" t="s">
        <v>4</v>
      </c>
      <c r="C8" s="26">
        <f t="shared" ref="C8:E8" si="5">AVERAGE(C5:C7)</f>
        <v>0.13618471506487442</v>
      </c>
      <c r="D8" s="26">
        <f t="shared" si="5"/>
        <v>0.12633823893787191</v>
      </c>
      <c r="E8" s="26">
        <f t="shared" si="5"/>
        <v>0.16362355670152898</v>
      </c>
      <c r="F8" s="26">
        <f>AVERAGE(F5:F7)</f>
        <v>0.15459223094656036</v>
      </c>
      <c r="G8" s="17"/>
      <c r="H8" s="7">
        <v>4</v>
      </c>
      <c r="I8" s="77">
        <v>1.315921892989482</v>
      </c>
      <c r="J8" s="30">
        <f>D20</f>
        <v>1.2699294413972801</v>
      </c>
      <c r="K8" s="30">
        <f>E20</f>
        <v>1.4336167971988534</v>
      </c>
      <c r="L8" s="29">
        <f>F20</f>
        <v>1.2442194403723132</v>
      </c>
      <c r="M8" s="30">
        <f t="shared" si="0"/>
        <v>1.315921892989482</v>
      </c>
      <c r="N8" s="15">
        <f t="shared" si="2"/>
        <v>7.0362125972104894E-3</v>
      </c>
      <c r="O8" s="15">
        <f t="shared" si="3"/>
        <v>8.3882135149330156E-2</v>
      </c>
      <c r="P8" s="60">
        <f t="shared" si="4"/>
        <v>6.3744007601217567E-2</v>
      </c>
      <c r="Q8" s="15"/>
      <c r="R8" s="1"/>
      <c r="T8" s="37">
        <v>142.83333333333334</v>
      </c>
      <c r="U8" s="37">
        <f t="shared" si="1"/>
        <v>0.42324849409458748</v>
      </c>
    </row>
    <row r="9" spans="1:21" x14ac:dyDescent="0.25">
      <c r="A9" s="130">
        <v>2</v>
      </c>
      <c r="B9" s="14" t="s">
        <v>1</v>
      </c>
      <c r="C9" s="22">
        <v>0.539795380351209</v>
      </c>
      <c r="D9" s="22">
        <v>0.41298770149324399</v>
      </c>
      <c r="E9" s="22">
        <v>0.396993765909263</v>
      </c>
      <c r="F9" s="22">
        <v>0.54747764554441902</v>
      </c>
      <c r="G9" s="17"/>
      <c r="H9" s="7">
        <v>5</v>
      </c>
      <c r="I9" s="30">
        <f>C24</f>
        <v>1.4497685991288367</v>
      </c>
      <c r="J9" s="77">
        <v>1.4077485038025161</v>
      </c>
      <c r="K9" s="30">
        <f>E24</f>
        <v>1.299920037652232</v>
      </c>
      <c r="L9" s="29">
        <f>F24</f>
        <v>1.47355687462648</v>
      </c>
      <c r="M9" s="30">
        <f t="shared" si="0"/>
        <v>1.4077485038025161</v>
      </c>
      <c r="N9" s="15">
        <f t="shared" si="2"/>
        <v>5.9078027313534615E-3</v>
      </c>
      <c r="O9" s="15">
        <f t="shared" si="3"/>
        <v>7.6862232151775692E-2</v>
      </c>
      <c r="P9" s="60">
        <f t="shared" si="4"/>
        <v>5.4599406033222955E-2</v>
      </c>
      <c r="Q9" s="15"/>
      <c r="R9" s="1"/>
      <c r="T9" s="37">
        <v>195.36666666666665</v>
      </c>
      <c r="U9" s="37">
        <f t="shared" si="1"/>
        <v>0.45278328255846262</v>
      </c>
    </row>
    <row r="10" spans="1:21" x14ac:dyDescent="0.25">
      <c r="A10" s="131"/>
      <c r="B10" s="7" t="s">
        <v>2</v>
      </c>
      <c r="C10" s="23">
        <v>0.10149399820108999</v>
      </c>
      <c r="D10" s="23">
        <v>0.11038345258325399</v>
      </c>
      <c r="E10" s="23">
        <v>0.162323901071105</v>
      </c>
      <c r="F10" s="23">
        <v>0.152461382277914</v>
      </c>
      <c r="G10" s="17"/>
      <c r="H10" s="7">
        <v>6</v>
      </c>
      <c r="I10" s="30">
        <f>C28</f>
        <v>1.6423026288587066</v>
      </c>
      <c r="J10" s="30">
        <f>D28</f>
        <v>1.7657346575976167</v>
      </c>
      <c r="K10" s="30">
        <f>E28</f>
        <v>1.7628583780143965</v>
      </c>
      <c r="L10" s="29">
        <f>F28</f>
        <v>1.7782246688472965</v>
      </c>
      <c r="M10" s="30">
        <f t="shared" si="0"/>
        <v>1.7372800833295041</v>
      </c>
      <c r="N10" s="15">
        <f t="shared" si="2"/>
        <v>4.0536959655809853E-3</v>
      </c>
      <c r="O10" s="15">
        <f t="shared" si="3"/>
        <v>6.3668641932909054E-2</v>
      </c>
      <c r="P10" s="60">
        <f t="shared" si="4"/>
        <v>3.6648461318273935E-2</v>
      </c>
      <c r="Q10" s="15"/>
      <c r="R10" s="1"/>
      <c r="T10" s="37">
        <v>232.27766666666665</v>
      </c>
      <c r="U10" s="37">
        <f t="shared" si="1"/>
        <v>0.55877266196954234</v>
      </c>
    </row>
    <row r="11" spans="1:21" ht="15.75" thickBot="1" x14ac:dyDescent="0.3">
      <c r="A11" s="131"/>
      <c r="B11" s="7" t="s">
        <v>3</v>
      </c>
      <c r="C11" s="23">
        <f>C12</f>
        <v>0.32064468927614947</v>
      </c>
      <c r="D11" s="23">
        <f>D12</f>
        <v>0.26168557703824902</v>
      </c>
      <c r="E11" s="23">
        <f t="shared" ref="E11:F11" si="6">E12</f>
        <v>0.279658833490184</v>
      </c>
      <c r="F11" s="23">
        <f t="shared" si="6"/>
        <v>0.34996951391116649</v>
      </c>
      <c r="G11" s="17"/>
      <c r="H11" s="9">
        <v>7</v>
      </c>
      <c r="I11" s="24">
        <f>C32</f>
        <v>1.8812814247482901</v>
      </c>
      <c r="J11" s="24">
        <f>D32</f>
        <v>1.9708525505370067</v>
      </c>
      <c r="K11" s="24">
        <f>E32</f>
        <v>2.0440089796594569</v>
      </c>
      <c r="L11" s="21">
        <f>F32</f>
        <v>1.8047501477202232</v>
      </c>
      <c r="M11" s="24">
        <f t="shared" si="0"/>
        <v>1.9252232756662442</v>
      </c>
      <c r="N11" s="15">
        <f t="shared" si="2"/>
        <v>1.08789116725296E-2</v>
      </c>
      <c r="O11" s="15">
        <f t="shared" si="3"/>
        <v>0.10430202142110957</v>
      </c>
      <c r="P11" s="60">
        <f t="shared" si="4"/>
        <v>5.4176584471748994E-2</v>
      </c>
      <c r="Q11" s="15"/>
      <c r="R11" s="1"/>
      <c r="T11" s="38">
        <v>330.08300000000003</v>
      </c>
      <c r="U11" s="38">
        <f t="shared" si="1"/>
        <v>0.61922205000361652</v>
      </c>
    </row>
    <row r="12" spans="1:21" ht="15.75" thickBot="1" x14ac:dyDescent="0.3">
      <c r="A12" s="132"/>
      <c r="B12" s="20" t="s">
        <v>4</v>
      </c>
      <c r="C12" s="26">
        <f t="shared" ref="C12:E12" si="7">AVERAGE(C9:C10)</f>
        <v>0.32064468927614947</v>
      </c>
      <c r="D12" s="26">
        <f t="shared" si="7"/>
        <v>0.26168557703824902</v>
      </c>
      <c r="E12" s="26">
        <f t="shared" si="7"/>
        <v>0.279658833490184</v>
      </c>
      <c r="F12" s="26">
        <f>AVERAGE(F9:F10)</f>
        <v>0.34996951391116649</v>
      </c>
      <c r="G12" s="17"/>
      <c r="H12" s="16"/>
      <c r="I12" s="16"/>
      <c r="J12" s="16"/>
      <c r="K12" s="16"/>
      <c r="L12" s="16"/>
      <c r="M12" s="16"/>
      <c r="N12" s="16"/>
      <c r="O12" s="16"/>
      <c r="P12" s="16"/>
      <c r="Q12" s="1"/>
      <c r="R12" s="1"/>
    </row>
    <row r="13" spans="1:21" x14ac:dyDescent="0.25">
      <c r="A13" s="130">
        <v>3</v>
      </c>
      <c r="B13" s="14" t="s">
        <v>1</v>
      </c>
      <c r="C13" s="22">
        <v>0.62384830065999897</v>
      </c>
      <c r="D13" s="22">
        <v>0.65260974861439502</v>
      </c>
      <c r="E13" s="22">
        <v>0.66385926281318197</v>
      </c>
      <c r="F13" s="22">
        <v>0.90523547239160496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</row>
    <row r="14" spans="1:21" x14ac:dyDescent="0.25">
      <c r="A14" s="131"/>
      <c r="B14" s="7" t="s">
        <v>2</v>
      </c>
      <c r="C14" s="23">
        <v>0.30264998768103002</v>
      </c>
      <c r="D14" s="23">
        <v>0.27501976657722599</v>
      </c>
      <c r="E14" s="23">
        <v>0.411790249430114</v>
      </c>
      <c r="F14" s="23">
        <v>0.37471318055492497</v>
      </c>
      <c r="G14" s="17"/>
      <c r="H14" s="17"/>
      <c r="I14" s="59"/>
      <c r="J14" s="59"/>
      <c r="K14" s="59"/>
      <c r="L14" s="59"/>
      <c r="M14"/>
      <c r="N14"/>
      <c r="O14"/>
      <c r="P14"/>
    </row>
    <row r="15" spans="1:21" x14ac:dyDescent="0.25">
      <c r="A15" s="131"/>
      <c r="B15" s="7" t="s">
        <v>3</v>
      </c>
      <c r="C15" s="23">
        <v>0.41739355544914503</v>
      </c>
      <c r="D15" s="23">
        <v>0.46913348968048801</v>
      </c>
      <c r="E15" s="23">
        <v>0.50619091959583096</v>
      </c>
      <c r="F15" s="23">
        <v>0.40637645745211698</v>
      </c>
      <c r="G15" s="17"/>
      <c r="H15" s="17"/>
      <c r="I15" s="60"/>
      <c r="J15" s="60"/>
      <c r="K15" s="60"/>
      <c r="L15" s="60"/>
      <c r="M15"/>
      <c r="N15"/>
      <c r="O15"/>
      <c r="P15"/>
    </row>
    <row r="16" spans="1:21" ht="15.75" customHeight="1" thickBot="1" x14ac:dyDescent="0.3">
      <c r="A16" s="132"/>
      <c r="B16" s="20" t="s">
        <v>4</v>
      </c>
      <c r="C16" s="26">
        <f t="shared" ref="C16:E16" si="8">AVERAGE(C13:C15)</f>
        <v>0.44796394793005795</v>
      </c>
      <c r="D16" s="26">
        <f t="shared" si="8"/>
        <v>0.46558766829070297</v>
      </c>
      <c r="E16" s="26">
        <f t="shared" si="8"/>
        <v>0.52728014394637568</v>
      </c>
      <c r="F16" s="26">
        <f>AVERAGE(F13:F15)</f>
        <v>0.56210837013288228</v>
      </c>
      <c r="G16" s="17"/>
      <c r="H16" s="17"/>
      <c r="I16" s="60"/>
      <c r="J16" s="60"/>
      <c r="K16" s="60"/>
      <c r="L16" s="60"/>
      <c r="M16"/>
      <c r="N16"/>
      <c r="O16"/>
      <c r="P16"/>
    </row>
    <row r="17" spans="1:16" x14ac:dyDescent="0.25">
      <c r="A17" s="130">
        <v>4</v>
      </c>
      <c r="B17" s="14" t="s">
        <v>1</v>
      </c>
      <c r="C17" s="22">
        <v>1.10307317544096</v>
      </c>
      <c r="D17" s="22">
        <v>1.68399668400755</v>
      </c>
      <c r="E17" s="22">
        <v>1.5634081513295901</v>
      </c>
      <c r="F17" s="22">
        <v>1.4598947670004001</v>
      </c>
      <c r="G17" s="17"/>
      <c r="H17" s="17"/>
      <c r="I17" s="60"/>
      <c r="J17" s="60"/>
      <c r="K17" s="60"/>
      <c r="L17" s="60"/>
      <c r="M17"/>
      <c r="N17"/>
      <c r="O17"/>
      <c r="P17"/>
    </row>
    <row r="18" spans="1:16" x14ac:dyDescent="0.25">
      <c r="A18" s="131"/>
      <c r="B18" s="7" t="s">
        <v>2</v>
      </c>
      <c r="C18" s="23">
        <f>0.92764742</f>
        <v>0.92764742</v>
      </c>
      <c r="D18" s="25">
        <v>1.2699294400000001</v>
      </c>
      <c r="E18" s="25">
        <v>1.4336168</v>
      </c>
      <c r="F18" s="23">
        <v>1.24421944</v>
      </c>
      <c r="G18" s="17"/>
      <c r="H18" s="17"/>
      <c r="I18" s="60"/>
      <c r="J18" s="60"/>
      <c r="K18" s="60"/>
      <c r="L18" s="60"/>
      <c r="M18"/>
      <c r="N18"/>
      <c r="O18"/>
      <c r="P18"/>
    </row>
    <row r="19" spans="1:16" x14ac:dyDescent="0.25">
      <c r="A19" s="131"/>
      <c r="B19" s="7" t="s">
        <v>3</v>
      </c>
      <c r="C19" s="23">
        <v>0.75222166511683797</v>
      </c>
      <c r="D19" s="23">
        <v>0.85586220018429005</v>
      </c>
      <c r="E19" s="23">
        <v>1.30382544026697</v>
      </c>
      <c r="F19" s="23">
        <v>1.0285441141165399</v>
      </c>
      <c r="G19" s="17"/>
      <c r="H19" s="17"/>
      <c r="I19" s="60"/>
      <c r="J19" s="60"/>
      <c r="K19" s="60"/>
      <c r="L19" s="60"/>
      <c r="M19"/>
      <c r="N19"/>
      <c r="O19"/>
      <c r="P19"/>
    </row>
    <row r="20" spans="1:16" ht="15.75" thickBot="1" x14ac:dyDescent="0.3">
      <c r="A20" s="132"/>
      <c r="B20" s="20" t="s">
        <v>4</v>
      </c>
      <c r="C20" s="26">
        <f t="shared" ref="C20:E20" si="9">AVERAGE(C17:C19)</f>
        <v>0.92764742018593271</v>
      </c>
      <c r="D20" s="26">
        <f t="shared" si="9"/>
        <v>1.2699294413972801</v>
      </c>
      <c r="E20" s="26">
        <f t="shared" si="9"/>
        <v>1.4336167971988534</v>
      </c>
      <c r="F20" s="26">
        <f>AVERAGE(F17:F19)</f>
        <v>1.2442194403723132</v>
      </c>
      <c r="G20" s="17"/>
      <c r="H20" s="17"/>
      <c r="I20" s="17"/>
      <c r="J20" s="17"/>
      <c r="K20" s="17"/>
      <c r="L20" s="17"/>
      <c r="M20"/>
      <c r="N20"/>
      <c r="O20"/>
      <c r="P20"/>
    </row>
    <row r="21" spans="1:16" x14ac:dyDescent="0.25">
      <c r="A21" s="130">
        <v>5</v>
      </c>
      <c r="B21" s="14" t="s">
        <v>1</v>
      </c>
      <c r="C21" s="22">
        <v>1.81876624469045</v>
      </c>
      <c r="D21" s="22">
        <v>1.3248092054027401</v>
      </c>
      <c r="E21" s="22">
        <v>1.67891942168008</v>
      </c>
      <c r="F21" s="22">
        <v>1.8646386957804499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x14ac:dyDescent="0.25">
      <c r="A22" s="131"/>
      <c r="B22" s="7" t="s">
        <v>2</v>
      </c>
      <c r="C22" s="23">
        <v>1.2583794677137701</v>
      </c>
      <c r="D22" s="23">
        <v>0.75791629991602605</v>
      </c>
      <c r="E22" s="23">
        <v>0.686490283358966</v>
      </c>
      <c r="F22" s="23">
        <v>1.40123931349015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</row>
    <row r="23" spans="1:16" x14ac:dyDescent="0.25">
      <c r="A23" s="131"/>
      <c r="B23" s="7" t="s">
        <v>3</v>
      </c>
      <c r="C23" s="23">
        <v>1.2721600849822901</v>
      </c>
      <c r="D23" s="23">
        <v>1.2011516125581501</v>
      </c>
      <c r="E23" s="23">
        <v>1.53435040791765</v>
      </c>
      <c r="F23" s="23">
        <v>1.1547926146088401</v>
      </c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 ht="15.75" thickBot="1" x14ac:dyDescent="0.3">
      <c r="A24" s="132"/>
      <c r="B24" s="20" t="s">
        <v>4</v>
      </c>
      <c r="C24" s="26">
        <f t="shared" ref="C24:E24" si="10">AVERAGE(C21:C23)</f>
        <v>1.4497685991288367</v>
      </c>
      <c r="D24" s="26">
        <f t="shared" si="10"/>
        <v>1.0946257059589721</v>
      </c>
      <c r="E24" s="26">
        <f t="shared" si="10"/>
        <v>1.299920037652232</v>
      </c>
      <c r="F24" s="26">
        <f>AVERAGE(F21:F23)</f>
        <v>1.47355687462648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</row>
    <row r="25" spans="1:16" x14ac:dyDescent="0.25">
      <c r="A25" s="130">
        <v>6</v>
      </c>
      <c r="B25" s="14" t="s">
        <v>1</v>
      </c>
      <c r="C25" s="22">
        <v>2.0362967969080401</v>
      </c>
      <c r="D25" s="22">
        <v>2.0041664050548502</v>
      </c>
      <c r="E25" s="22">
        <v>2.0676620457067698</v>
      </c>
      <c r="F25" s="22">
        <v>1.9680232104731099</v>
      </c>
      <c r="G25" s="17"/>
      <c r="H25" s="17"/>
      <c r="I25" s="17"/>
      <c r="J25" s="17"/>
      <c r="K25" s="17"/>
      <c r="L25" s="17"/>
      <c r="M25" s="17"/>
      <c r="N25" s="17"/>
      <c r="O25" s="17"/>
      <c r="P25" s="17"/>
    </row>
    <row r="26" spans="1:16" x14ac:dyDescent="0.25">
      <c r="A26" s="131"/>
      <c r="B26" s="7" t="s">
        <v>2</v>
      </c>
      <c r="C26" s="23">
        <v>1.5883936146503299</v>
      </c>
      <c r="D26" s="23">
        <v>1.25075324050071</v>
      </c>
      <c r="E26" s="23">
        <v>1.2432855616049501</v>
      </c>
      <c r="F26" s="23">
        <v>1.6491355783368</v>
      </c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16" x14ac:dyDescent="0.25">
      <c r="A27" s="131"/>
      <c r="B27" s="7" t="s">
        <v>3</v>
      </c>
      <c r="C27" s="23">
        <v>1.30221747501775</v>
      </c>
      <c r="D27" s="23">
        <v>2.0422843272372901</v>
      </c>
      <c r="E27" s="23">
        <v>1.97762752673147</v>
      </c>
      <c r="F27" s="23">
        <v>1.7175152177319799</v>
      </c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16" ht="15.75" thickBot="1" x14ac:dyDescent="0.3">
      <c r="A28" s="132"/>
      <c r="B28" s="20" t="s">
        <v>4</v>
      </c>
      <c r="C28" s="26">
        <f t="shared" ref="C28:E28" si="11">AVERAGE(C25:C27)</f>
        <v>1.6423026288587066</v>
      </c>
      <c r="D28" s="26">
        <f t="shared" si="11"/>
        <v>1.7657346575976167</v>
      </c>
      <c r="E28" s="26">
        <f t="shared" si="11"/>
        <v>1.7628583780143965</v>
      </c>
      <c r="F28" s="26">
        <f>AVERAGE(F25:F27)</f>
        <v>1.7782246688472965</v>
      </c>
      <c r="G28" s="17"/>
      <c r="H28" s="17"/>
      <c r="I28" s="17"/>
      <c r="J28" s="17"/>
      <c r="K28" s="17"/>
      <c r="L28" s="17"/>
      <c r="M28" s="17"/>
      <c r="N28" s="17"/>
      <c r="O28" s="17"/>
      <c r="P28" s="17"/>
    </row>
    <row r="29" spans="1:16" x14ac:dyDescent="0.25">
      <c r="A29" s="138">
        <v>7</v>
      </c>
      <c r="B29" s="7" t="s">
        <v>1</v>
      </c>
      <c r="C29" s="23">
        <v>1.96925332837224</v>
      </c>
      <c r="D29" s="23">
        <v>1.9172695835378499</v>
      </c>
      <c r="E29" s="23">
        <v>2.0840730981917099</v>
      </c>
      <c r="F29" s="23">
        <v>2.1974991220170401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</row>
    <row r="30" spans="1:16" x14ac:dyDescent="0.25">
      <c r="A30" s="138"/>
      <c r="B30" s="7" t="s">
        <v>2</v>
      </c>
      <c r="C30" s="23">
        <v>1.91032512012333</v>
      </c>
      <c r="D30" s="23">
        <v>2.18175941088204</v>
      </c>
      <c r="E30" s="23">
        <v>2.0239769203933302</v>
      </c>
      <c r="F30" s="23">
        <v>1.72592902533524</v>
      </c>
      <c r="G30" s="17"/>
      <c r="H30" s="17"/>
      <c r="I30" s="17"/>
      <c r="J30" s="17"/>
      <c r="K30" s="17"/>
      <c r="L30" s="17"/>
      <c r="M30" s="17"/>
      <c r="N30" s="17"/>
      <c r="O30" s="17"/>
      <c r="P30" s="17"/>
    </row>
    <row r="31" spans="1:16" x14ac:dyDescent="0.25">
      <c r="A31" s="138"/>
      <c r="B31" s="7" t="s">
        <v>3</v>
      </c>
      <c r="C31" s="23">
        <v>1.7642658257493</v>
      </c>
      <c r="D31" s="23">
        <v>1.81352865719113</v>
      </c>
      <c r="E31" s="23">
        <v>2.0239769203933302</v>
      </c>
      <c r="F31" s="23">
        <v>1.4908222958083901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</row>
    <row r="32" spans="1:16" ht="15.75" thickBot="1" x14ac:dyDescent="0.3">
      <c r="A32" s="136"/>
      <c r="B32" s="20" t="s">
        <v>4</v>
      </c>
      <c r="C32" s="24">
        <f t="shared" ref="C32:E32" si="12">AVERAGE(C29:C31)</f>
        <v>1.8812814247482901</v>
      </c>
      <c r="D32" s="24">
        <f t="shared" si="12"/>
        <v>1.9708525505370067</v>
      </c>
      <c r="E32" s="24">
        <f t="shared" si="12"/>
        <v>2.0440089796594569</v>
      </c>
      <c r="F32" s="24">
        <f>AVERAGE(F29:F31)</f>
        <v>1.8047501477202232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</row>
    <row r="33" spans="1:16" x14ac:dyDescent="0.25">
      <c r="A33" s="1"/>
      <c r="B33" s="1"/>
      <c r="C33" s="1"/>
      <c r="D33" s="1"/>
      <c r="E33" s="1"/>
      <c r="F33" s="1"/>
      <c r="G33" s="16"/>
      <c r="H33" s="16"/>
      <c r="I33" s="16"/>
      <c r="J33" s="16"/>
      <c r="K33" s="16"/>
      <c r="L33" s="17"/>
      <c r="M33" s="17"/>
      <c r="N33" s="17"/>
      <c r="O33" s="17"/>
      <c r="P33" s="17"/>
    </row>
    <row r="34" spans="1:16" x14ac:dyDescent="0.25">
      <c r="A34" s="1"/>
      <c r="B34" s="1"/>
      <c r="C34" s="137"/>
      <c r="D34" s="137"/>
      <c r="E34" s="137"/>
      <c r="F34" s="137"/>
      <c r="G34" s="16"/>
      <c r="H34" s="16"/>
      <c r="I34" s="16"/>
      <c r="J34" s="16"/>
      <c r="K34" s="16"/>
      <c r="L34" s="17"/>
      <c r="M34" s="17"/>
      <c r="N34" s="17"/>
      <c r="O34" s="17"/>
      <c r="P34" s="17"/>
    </row>
    <row r="35" spans="1:16" x14ac:dyDescent="0.25">
      <c r="A35" s="1"/>
      <c r="B35" s="1"/>
      <c r="C35" s="8"/>
      <c r="D35" s="8"/>
      <c r="E35" s="8"/>
      <c r="F35" s="8"/>
      <c r="G35" s="16"/>
      <c r="H35" s="16"/>
      <c r="I35" s="16"/>
      <c r="J35" s="16"/>
      <c r="K35" s="16"/>
      <c r="L35" s="17"/>
      <c r="M35" s="17"/>
      <c r="N35" s="17"/>
      <c r="O35" s="17"/>
      <c r="P35" s="17"/>
    </row>
    <row r="36" spans="1:16" x14ac:dyDescent="0.25">
      <c r="A36" s="1"/>
      <c r="B36" s="8"/>
      <c r="C36" s="1"/>
      <c r="D36" s="1"/>
      <c r="E36" s="1"/>
      <c r="F36" s="1"/>
      <c r="G36" s="16"/>
      <c r="H36" s="16"/>
      <c r="I36" s="16"/>
      <c r="J36" s="16"/>
      <c r="K36" s="16"/>
      <c r="L36" s="17"/>
      <c r="M36" s="17"/>
      <c r="N36" s="17"/>
      <c r="O36" s="17"/>
      <c r="P36" s="17"/>
    </row>
    <row r="37" spans="1:16" x14ac:dyDescent="0.25">
      <c r="A37" s="1"/>
      <c r="B37" s="8"/>
      <c r="C37" s="1"/>
      <c r="D37" s="1"/>
      <c r="E37" s="1"/>
      <c r="F37" s="1"/>
      <c r="G37" s="16"/>
      <c r="H37" s="16"/>
      <c r="I37" s="16"/>
      <c r="J37" s="16"/>
      <c r="K37" s="16"/>
      <c r="L37" s="17"/>
      <c r="M37" s="17"/>
      <c r="N37" s="17"/>
      <c r="O37" s="17"/>
      <c r="P37" s="17"/>
    </row>
    <row r="38" spans="1:16" x14ac:dyDescent="0.25">
      <c r="A38" s="1"/>
      <c r="B38" s="8"/>
      <c r="C38" s="1"/>
      <c r="D38" s="1"/>
      <c r="E38" s="1"/>
      <c r="F38" s="1"/>
      <c r="G38" s="16"/>
      <c r="H38" s="16"/>
      <c r="I38" s="16"/>
      <c r="J38" s="16"/>
      <c r="K38" s="16"/>
      <c r="L38" s="17"/>
      <c r="M38" s="17"/>
      <c r="N38" s="17"/>
      <c r="O38" s="17"/>
      <c r="P38" s="17"/>
    </row>
    <row r="39" spans="1:16" x14ac:dyDescent="0.25">
      <c r="A39" s="1"/>
      <c r="B39" s="18"/>
      <c r="C39" s="1"/>
      <c r="D39" s="1"/>
      <c r="E39" s="1"/>
      <c r="F39" s="1"/>
      <c r="G39" s="16"/>
      <c r="H39" s="16"/>
      <c r="I39" s="16"/>
      <c r="J39" s="16"/>
      <c r="K39" s="16"/>
      <c r="L39" s="17"/>
      <c r="M39" s="17"/>
      <c r="N39" s="17"/>
      <c r="O39" s="17"/>
      <c r="P39" s="17"/>
    </row>
    <row r="40" spans="1:16" x14ac:dyDescent="0.25">
      <c r="A40" s="1"/>
      <c r="B40" s="8"/>
      <c r="C40" s="1"/>
      <c r="D40" s="1"/>
      <c r="E40" s="1"/>
      <c r="F40" s="1"/>
      <c r="G40" s="16"/>
      <c r="H40" s="16"/>
      <c r="I40" s="16"/>
      <c r="J40" s="16"/>
      <c r="K40" s="16"/>
      <c r="L40" s="17"/>
      <c r="M40" s="17"/>
      <c r="N40" s="17"/>
      <c r="O40" s="17"/>
      <c r="P40" s="17"/>
    </row>
    <row r="41" spans="1:16" x14ac:dyDescent="0.25">
      <c r="A41" s="1"/>
      <c r="B41" s="8"/>
      <c r="C41" s="1"/>
      <c r="D41" s="1"/>
      <c r="E41" s="1"/>
      <c r="F41" s="1"/>
      <c r="G41" s="16"/>
      <c r="H41" s="16"/>
      <c r="I41" s="16"/>
      <c r="J41" s="16"/>
      <c r="K41" s="16"/>
      <c r="L41" s="17"/>
      <c r="M41" s="17"/>
      <c r="N41" s="17"/>
      <c r="O41" s="17"/>
      <c r="P41" s="17"/>
    </row>
    <row r="42" spans="1:16" x14ac:dyDescent="0.25">
      <c r="A42" s="1"/>
      <c r="B42" s="8"/>
      <c r="C42" s="1"/>
      <c r="D42" s="1"/>
      <c r="E42" s="1"/>
      <c r="F42" s="1"/>
      <c r="G42" s="16"/>
      <c r="H42" s="16"/>
      <c r="I42" s="16"/>
      <c r="J42" s="16"/>
      <c r="K42" s="16"/>
      <c r="L42" s="17"/>
      <c r="M42" s="17"/>
      <c r="N42" s="17"/>
      <c r="O42" s="17"/>
      <c r="P42" s="17"/>
    </row>
    <row r="43" spans="1:16" x14ac:dyDescent="0.25">
      <c r="A43" s="1"/>
      <c r="B43" s="18"/>
      <c r="C43" s="1"/>
      <c r="D43" s="1"/>
      <c r="E43" s="1"/>
      <c r="F43" s="1"/>
      <c r="G43" s="16"/>
      <c r="H43" s="16"/>
      <c r="I43" s="16"/>
      <c r="J43" s="16"/>
      <c r="K43" s="16"/>
      <c r="L43" s="17"/>
      <c r="M43" s="17"/>
      <c r="N43" s="17"/>
      <c r="O43" s="17"/>
      <c r="P43" s="17"/>
    </row>
    <row r="44" spans="1:16" x14ac:dyDescent="0.25">
      <c r="A44" s="1"/>
      <c r="B44" s="8"/>
      <c r="C44" s="1"/>
      <c r="D44" s="1"/>
      <c r="E44" s="1"/>
      <c r="F44" s="1"/>
      <c r="G44" s="16"/>
      <c r="H44" s="16"/>
      <c r="I44" s="16"/>
      <c r="J44" s="16"/>
      <c r="K44" s="16"/>
      <c r="L44" s="17"/>
      <c r="M44" s="17"/>
      <c r="N44" s="17"/>
      <c r="O44" s="17"/>
      <c r="P44" s="17"/>
    </row>
    <row r="45" spans="1:16" x14ac:dyDescent="0.25">
      <c r="A45" s="1"/>
      <c r="B45" s="8"/>
      <c r="C45" s="1"/>
      <c r="D45" s="1"/>
      <c r="E45" s="1"/>
      <c r="F45" s="1"/>
      <c r="G45" s="16"/>
      <c r="H45" s="16"/>
      <c r="I45" s="16"/>
      <c r="J45" s="16"/>
      <c r="K45" s="16"/>
      <c r="L45" s="17"/>
      <c r="M45" s="17"/>
      <c r="N45" s="17"/>
      <c r="O45" s="17"/>
      <c r="P45" s="17"/>
    </row>
    <row r="46" spans="1:16" x14ac:dyDescent="0.25">
      <c r="A46" s="1"/>
      <c r="B46" s="8"/>
      <c r="C46" s="1"/>
      <c r="D46" s="1"/>
      <c r="E46" s="1"/>
      <c r="F46" s="1"/>
      <c r="G46" s="16"/>
      <c r="H46" s="16"/>
      <c r="I46" s="16"/>
      <c r="J46" s="16"/>
      <c r="K46" s="16"/>
      <c r="L46" s="17"/>
      <c r="M46" s="17"/>
      <c r="N46" s="17"/>
      <c r="O46" s="17"/>
      <c r="P46" s="17"/>
    </row>
    <row r="47" spans="1:16" x14ac:dyDescent="0.25">
      <c r="A47" s="1"/>
      <c r="B47" s="18"/>
      <c r="C47" s="1"/>
      <c r="D47" s="1"/>
      <c r="E47" s="1"/>
      <c r="F47" s="1"/>
      <c r="G47" s="16"/>
      <c r="H47" s="16"/>
      <c r="I47" s="16"/>
      <c r="J47" s="16"/>
      <c r="K47" s="16"/>
      <c r="L47" s="17"/>
      <c r="M47" s="17"/>
      <c r="N47" s="17"/>
      <c r="O47" s="17"/>
      <c r="P47" s="17"/>
    </row>
    <row r="48" spans="1:16" x14ac:dyDescent="0.25">
      <c r="A48" s="1"/>
      <c r="B48" s="8"/>
      <c r="C48" s="1"/>
      <c r="D48" s="1"/>
      <c r="E48" s="1"/>
      <c r="F48" s="1"/>
      <c r="G48" s="16"/>
      <c r="H48" s="16"/>
      <c r="I48" s="16"/>
      <c r="J48" s="16"/>
      <c r="K48" s="16"/>
      <c r="L48" s="17"/>
      <c r="M48" s="17"/>
      <c r="N48" s="17"/>
      <c r="O48" s="17"/>
      <c r="P48" s="17"/>
    </row>
    <row r="49" spans="1:16" x14ac:dyDescent="0.25">
      <c r="A49" s="1"/>
      <c r="B49" s="8"/>
      <c r="C49" s="1"/>
      <c r="D49" s="1"/>
      <c r="E49" s="1"/>
      <c r="F49" s="1"/>
      <c r="G49" s="16"/>
      <c r="H49" s="16"/>
      <c r="I49" s="16"/>
      <c r="J49" s="16"/>
      <c r="K49" s="16"/>
      <c r="L49" s="17"/>
      <c r="M49" s="17"/>
      <c r="N49" s="17"/>
      <c r="O49" s="17"/>
      <c r="P49" s="17"/>
    </row>
    <row r="50" spans="1:16" x14ac:dyDescent="0.25">
      <c r="A50" s="1"/>
      <c r="B50" s="8"/>
      <c r="C50" s="1"/>
      <c r="D50" s="1"/>
      <c r="E50" s="1"/>
      <c r="F50" s="1"/>
      <c r="G50" s="16"/>
      <c r="H50" s="16"/>
      <c r="I50" s="16"/>
      <c r="J50" s="16"/>
      <c r="K50" s="16"/>
      <c r="L50" s="17"/>
      <c r="M50" s="17"/>
      <c r="N50" s="17"/>
      <c r="O50" s="17"/>
      <c r="P50" s="17"/>
    </row>
    <row r="51" spans="1:16" x14ac:dyDescent="0.25">
      <c r="A51" s="1"/>
      <c r="B51" s="18"/>
      <c r="C51" s="1"/>
      <c r="D51" s="1"/>
      <c r="E51" s="1"/>
      <c r="F51" s="1"/>
      <c r="G51" s="16"/>
      <c r="H51" s="16"/>
      <c r="I51" s="16"/>
      <c r="J51" s="16"/>
      <c r="K51" s="16"/>
      <c r="L51" s="17"/>
      <c r="M51" s="17"/>
      <c r="N51" s="17"/>
      <c r="O51" s="17"/>
      <c r="P51" s="17"/>
    </row>
    <row r="52" spans="1:16" x14ac:dyDescent="0.25">
      <c r="A52" s="1"/>
      <c r="B52" s="8"/>
      <c r="C52" s="1"/>
      <c r="D52" s="1"/>
      <c r="E52" s="1"/>
      <c r="F52" s="1"/>
      <c r="G52" s="16"/>
      <c r="H52" s="16"/>
      <c r="I52" s="16"/>
      <c r="J52" s="16"/>
      <c r="K52" s="16"/>
      <c r="L52" s="17"/>
      <c r="M52" s="17"/>
      <c r="N52" s="17"/>
      <c r="O52" s="17"/>
      <c r="P52" s="17"/>
    </row>
    <row r="53" spans="1:16" x14ac:dyDescent="0.25">
      <c r="A53" s="1"/>
      <c r="B53" s="8"/>
      <c r="C53" s="1"/>
      <c r="D53" s="1"/>
      <c r="E53" s="1"/>
      <c r="F53" s="1"/>
      <c r="G53" s="16"/>
      <c r="H53" s="16"/>
      <c r="I53" s="16"/>
      <c r="J53" s="16"/>
      <c r="K53" s="16"/>
      <c r="L53" s="17"/>
      <c r="M53" s="17"/>
      <c r="N53" s="17"/>
      <c r="O53" s="17"/>
      <c r="P53" s="17"/>
    </row>
    <row r="54" spans="1:16" x14ac:dyDescent="0.25">
      <c r="A54" s="1"/>
      <c r="B54" s="8"/>
      <c r="C54" s="1"/>
      <c r="D54" s="1"/>
      <c r="E54" s="1"/>
      <c r="F54" s="1"/>
      <c r="G54" s="16"/>
      <c r="H54" s="16"/>
      <c r="I54" s="16"/>
      <c r="J54" s="16"/>
      <c r="K54" s="16"/>
      <c r="L54" s="17"/>
      <c r="M54" s="17"/>
      <c r="N54" s="17"/>
      <c r="O54" s="17"/>
      <c r="P54" s="17"/>
    </row>
    <row r="55" spans="1:16" x14ac:dyDescent="0.25">
      <c r="A55" s="1"/>
      <c r="B55" s="18"/>
      <c r="C55" s="1"/>
      <c r="D55" s="1"/>
      <c r="E55" s="1"/>
      <c r="F55" s="1"/>
      <c r="G55" s="16"/>
      <c r="H55" s="16"/>
      <c r="I55" s="16"/>
      <c r="J55" s="16"/>
      <c r="K55" s="16"/>
      <c r="L55" s="17"/>
      <c r="M55" s="17"/>
      <c r="N55" s="17"/>
      <c r="O55" s="17"/>
      <c r="P55" s="17"/>
    </row>
    <row r="56" spans="1:16" x14ac:dyDescent="0.25">
      <c r="A56" s="1"/>
      <c r="B56" s="8"/>
      <c r="C56" s="1"/>
      <c r="D56" s="1"/>
      <c r="E56" s="1"/>
      <c r="F56" s="1"/>
      <c r="G56" s="16"/>
      <c r="H56" s="16"/>
      <c r="I56" s="16"/>
      <c r="J56" s="16"/>
      <c r="K56" s="16"/>
      <c r="L56" s="17"/>
      <c r="M56" s="17"/>
      <c r="N56" s="17"/>
      <c r="O56" s="17"/>
      <c r="P56" s="17"/>
    </row>
    <row r="57" spans="1:16" x14ac:dyDescent="0.25">
      <c r="A57" s="1"/>
      <c r="B57" s="8"/>
      <c r="C57" s="1"/>
      <c r="D57" s="1"/>
      <c r="E57" s="1"/>
      <c r="F57" s="1"/>
      <c r="G57" s="16"/>
      <c r="H57" s="16"/>
      <c r="I57" s="16"/>
      <c r="J57" s="16"/>
      <c r="K57" s="16"/>
      <c r="L57" s="17"/>
      <c r="M57" s="17"/>
      <c r="N57" s="17"/>
      <c r="O57" s="17"/>
      <c r="P57" s="17"/>
    </row>
    <row r="58" spans="1:16" x14ac:dyDescent="0.25">
      <c r="A58" s="1"/>
      <c r="B58" s="8"/>
      <c r="C58" s="1"/>
      <c r="D58" s="1"/>
      <c r="E58" s="1"/>
      <c r="F58" s="1"/>
      <c r="G58" s="16"/>
      <c r="H58" s="16"/>
      <c r="I58" s="16"/>
      <c r="J58" s="16"/>
      <c r="K58" s="16"/>
      <c r="L58" s="17"/>
      <c r="M58" s="17"/>
      <c r="N58" s="17"/>
      <c r="O58" s="17"/>
      <c r="P58" s="17"/>
    </row>
    <row r="59" spans="1:16" x14ac:dyDescent="0.25">
      <c r="A59" s="1"/>
      <c r="B59" s="18"/>
      <c r="C59" s="1"/>
      <c r="D59" s="1"/>
      <c r="E59" s="1"/>
      <c r="F59" s="1"/>
      <c r="G59" s="16"/>
      <c r="H59" s="16"/>
      <c r="I59" s="16"/>
      <c r="J59" s="16"/>
      <c r="K59" s="16"/>
      <c r="L59" s="17"/>
      <c r="M59" s="17"/>
      <c r="N59" s="17"/>
      <c r="O59" s="17"/>
      <c r="P59" s="17"/>
    </row>
    <row r="60" spans="1:16" x14ac:dyDescent="0.25">
      <c r="A60" s="1"/>
      <c r="B60" s="8"/>
      <c r="C60" s="1"/>
      <c r="D60" s="1"/>
      <c r="E60" s="1"/>
      <c r="F60" s="1"/>
      <c r="G60" s="16"/>
      <c r="H60" s="16"/>
      <c r="I60" s="16"/>
      <c r="J60" s="16"/>
      <c r="K60" s="16"/>
      <c r="L60" s="17"/>
      <c r="M60" s="17"/>
      <c r="N60" s="17"/>
      <c r="O60" s="17"/>
      <c r="P60" s="17"/>
    </row>
    <row r="61" spans="1:16" x14ac:dyDescent="0.25">
      <c r="A61" s="1"/>
      <c r="B61" s="8"/>
      <c r="C61" s="1"/>
      <c r="D61" s="1"/>
      <c r="E61" s="1"/>
      <c r="F61" s="1"/>
      <c r="G61" s="16"/>
      <c r="H61" s="16"/>
      <c r="I61" s="16"/>
      <c r="J61" s="16"/>
      <c r="K61" s="16"/>
      <c r="L61" s="17"/>
      <c r="M61" s="17"/>
      <c r="N61" s="17"/>
      <c r="O61" s="17"/>
      <c r="P61" s="17"/>
    </row>
    <row r="62" spans="1:16" x14ac:dyDescent="0.25">
      <c r="A62" s="1"/>
      <c r="B62" s="8"/>
      <c r="C62" s="1"/>
      <c r="D62" s="1"/>
      <c r="E62" s="1"/>
      <c r="F62" s="1"/>
      <c r="G62" s="16"/>
      <c r="H62" s="16"/>
      <c r="I62" s="16"/>
      <c r="J62" s="16"/>
      <c r="K62" s="16"/>
      <c r="L62" s="17"/>
      <c r="M62" s="17"/>
      <c r="N62" s="17"/>
      <c r="O62" s="17"/>
      <c r="P62" s="17"/>
    </row>
    <row r="63" spans="1:16" x14ac:dyDescent="0.25">
      <c r="A63" s="1"/>
      <c r="B63" s="18"/>
      <c r="C63" s="1"/>
      <c r="D63" s="1"/>
      <c r="E63" s="1"/>
      <c r="F63" s="1"/>
      <c r="G63" s="16"/>
      <c r="H63" s="16"/>
      <c r="I63" s="16"/>
      <c r="J63" s="16"/>
      <c r="K63" s="16"/>
      <c r="L63" s="17"/>
      <c r="M63" s="17"/>
      <c r="N63" s="17"/>
      <c r="O63" s="17"/>
      <c r="P63" s="17"/>
    </row>
    <row r="64" spans="1:16" x14ac:dyDescent="0.25">
      <c r="A64" s="1"/>
      <c r="B64" s="1"/>
      <c r="C64" s="1"/>
      <c r="D64" s="1"/>
      <c r="E64" s="1"/>
      <c r="F64" s="1"/>
      <c r="G64" s="16"/>
      <c r="H64" s="16"/>
      <c r="I64" s="16"/>
      <c r="J64" s="16"/>
      <c r="K64" s="16"/>
      <c r="L64" s="17"/>
      <c r="M64" s="17"/>
      <c r="N64" s="17"/>
      <c r="O64" s="17"/>
      <c r="P64" s="17"/>
    </row>
    <row r="65" spans="1:16" x14ac:dyDescent="0.25">
      <c r="A65" s="1"/>
      <c r="B65" s="1"/>
      <c r="C65" s="1"/>
      <c r="D65" s="1"/>
      <c r="E65" s="1"/>
      <c r="F65" s="1"/>
      <c r="G65" s="16"/>
      <c r="H65" s="16"/>
      <c r="I65" s="16"/>
      <c r="J65" s="16"/>
      <c r="K65" s="16"/>
      <c r="L65" s="17"/>
      <c r="M65" s="17"/>
      <c r="N65" s="17"/>
      <c r="O65" s="17"/>
      <c r="P65" s="17"/>
    </row>
    <row r="66" spans="1:16" x14ac:dyDescent="0.25">
      <c r="A66" s="1"/>
      <c r="B66" s="1"/>
      <c r="C66" s="1"/>
      <c r="D66" s="1"/>
      <c r="E66" s="1"/>
      <c r="F66" s="1"/>
      <c r="G66" s="16"/>
      <c r="H66" s="16"/>
      <c r="I66" s="16"/>
      <c r="J66" s="16"/>
      <c r="K66" s="16"/>
      <c r="L66" s="17"/>
      <c r="M66" s="17"/>
      <c r="N66" s="17"/>
      <c r="O66" s="17"/>
      <c r="P66" s="17"/>
    </row>
    <row r="67" spans="1:16" x14ac:dyDescent="0.25">
      <c r="A67" s="1"/>
      <c r="B67" s="1"/>
      <c r="C67" s="137"/>
      <c r="D67" s="137"/>
      <c r="E67" s="137"/>
      <c r="F67" s="137"/>
      <c r="G67" s="16"/>
      <c r="H67" s="16"/>
      <c r="I67" s="16"/>
      <c r="J67" s="16"/>
      <c r="K67" s="16"/>
      <c r="L67" s="17"/>
      <c r="M67" s="17"/>
      <c r="N67" s="17"/>
      <c r="O67" s="17"/>
      <c r="P67" s="17"/>
    </row>
    <row r="68" spans="1:16" x14ac:dyDescent="0.25">
      <c r="A68" s="1"/>
      <c r="B68" s="1"/>
      <c r="C68" s="8"/>
      <c r="D68" s="8"/>
      <c r="E68" s="8"/>
      <c r="F68" s="8"/>
      <c r="G68" s="16"/>
      <c r="H68" s="16"/>
      <c r="I68" s="16"/>
      <c r="J68" s="16"/>
      <c r="K68" s="16"/>
      <c r="L68" s="17"/>
      <c r="M68" s="17"/>
      <c r="N68" s="17"/>
      <c r="O68" s="17"/>
      <c r="P68" s="17"/>
    </row>
    <row r="69" spans="1:16" x14ac:dyDescent="0.25">
      <c r="A69" s="1"/>
      <c r="B69" s="8"/>
      <c r="C69" s="1"/>
      <c r="D69" s="1"/>
      <c r="E69" s="1"/>
      <c r="F69" s="1"/>
      <c r="G69" s="16"/>
      <c r="H69" s="16"/>
      <c r="I69" s="16"/>
      <c r="J69" s="16"/>
      <c r="K69" s="16"/>
      <c r="L69" s="17"/>
      <c r="M69" s="17"/>
      <c r="N69" s="17"/>
      <c r="O69" s="17"/>
      <c r="P69" s="17"/>
    </row>
    <row r="70" spans="1:16" x14ac:dyDescent="0.25">
      <c r="A70" s="1"/>
      <c r="B70" s="8"/>
      <c r="C70" s="1"/>
      <c r="D70" s="1"/>
      <c r="E70" s="1"/>
      <c r="F70" s="1"/>
      <c r="G70" s="16"/>
      <c r="H70" s="16"/>
      <c r="I70" s="16"/>
      <c r="J70" s="16"/>
      <c r="K70" s="16"/>
      <c r="L70" s="17"/>
      <c r="M70" s="17"/>
      <c r="N70" s="17"/>
      <c r="O70" s="17"/>
      <c r="P70" s="17"/>
    </row>
    <row r="71" spans="1:16" x14ac:dyDescent="0.25">
      <c r="A71" s="1"/>
      <c r="B71" s="8"/>
      <c r="C71" s="1"/>
      <c r="D71" s="1"/>
      <c r="E71" s="1"/>
      <c r="F71" s="1"/>
      <c r="G71" s="16"/>
      <c r="H71" s="16"/>
      <c r="I71" s="16"/>
      <c r="J71" s="16"/>
      <c r="K71" s="16"/>
      <c r="L71" s="17"/>
      <c r="M71" s="17"/>
      <c r="N71" s="17"/>
      <c r="O71" s="17"/>
      <c r="P71" s="17"/>
    </row>
    <row r="72" spans="1:16" x14ac:dyDescent="0.25">
      <c r="A72" s="1"/>
      <c r="B72" s="18"/>
      <c r="C72" s="1"/>
      <c r="D72" s="1"/>
      <c r="E72" s="1"/>
      <c r="F72" s="1"/>
      <c r="G72" s="16"/>
      <c r="H72" s="16"/>
      <c r="I72" s="16"/>
      <c r="J72" s="16"/>
      <c r="K72" s="16"/>
      <c r="L72" s="17"/>
      <c r="M72" s="17"/>
      <c r="N72" s="17"/>
      <c r="O72" s="17"/>
      <c r="P72" s="17"/>
    </row>
    <row r="73" spans="1:16" x14ac:dyDescent="0.25">
      <c r="A73" s="1"/>
      <c r="B73" s="8"/>
      <c r="C73" s="1"/>
      <c r="D73" s="1"/>
      <c r="E73" s="1"/>
      <c r="F73" s="1"/>
      <c r="G73" s="16"/>
      <c r="H73" s="16"/>
      <c r="I73" s="16"/>
      <c r="J73" s="16"/>
      <c r="K73" s="16"/>
      <c r="L73" s="17"/>
      <c r="M73" s="17"/>
      <c r="N73" s="17"/>
      <c r="O73" s="17"/>
      <c r="P73" s="17"/>
    </row>
    <row r="74" spans="1:16" x14ac:dyDescent="0.25">
      <c r="A74" s="1"/>
      <c r="B74" s="8"/>
      <c r="C74" s="1"/>
      <c r="D74" s="1"/>
      <c r="E74" s="1"/>
      <c r="F74" s="1"/>
      <c r="G74" s="16"/>
      <c r="H74" s="16"/>
      <c r="I74" s="16"/>
      <c r="J74" s="16"/>
      <c r="K74" s="16"/>
      <c r="L74" s="17"/>
      <c r="M74" s="17"/>
      <c r="N74" s="17"/>
      <c r="O74" s="17"/>
      <c r="P74" s="17"/>
    </row>
    <row r="75" spans="1:16" x14ac:dyDescent="0.25">
      <c r="A75" s="1"/>
      <c r="B75" s="8"/>
      <c r="C75" s="1"/>
      <c r="D75" s="1"/>
      <c r="E75" s="1"/>
      <c r="F75" s="1"/>
      <c r="G75" s="16"/>
      <c r="H75" s="16"/>
      <c r="I75" s="16"/>
      <c r="J75" s="16"/>
      <c r="K75" s="16"/>
      <c r="L75" s="17"/>
      <c r="M75" s="17"/>
      <c r="N75" s="17"/>
      <c r="O75" s="17"/>
      <c r="P75" s="17"/>
    </row>
    <row r="76" spans="1:16" x14ac:dyDescent="0.25">
      <c r="A76" s="1"/>
      <c r="B76" s="18"/>
      <c r="C76" s="1"/>
      <c r="D76" s="1"/>
      <c r="E76" s="1"/>
      <c r="F76" s="1"/>
      <c r="G76" s="16"/>
      <c r="H76" s="16"/>
      <c r="I76" s="16"/>
      <c r="J76" s="16"/>
      <c r="K76" s="16"/>
      <c r="L76" s="17"/>
      <c r="M76" s="17"/>
      <c r="N76" s="17"/>
      <c r="O76" s="17"/>
      <c r="P76" s="17"/>
    </row>
    <row r="77" spans="1:16" x14ac:dyDescent="0.25">
      <c r="A77" s="1"/>
      <c r="B77" s="8"/>
      <c r="C77" s="1"/>
      <c r="D77" s="1"/>
      <c r="E77" s="1"/>
      <c r="F77" s="1"/>
      <c r="G77" s="16"/>
      <c r="H77" s="16"/>
      <c r="I77" s="16"/>
      <c r="J77" s="16"/>
      <c r="K77" s="16"/>
      <c r="L77" s="17"/>
      <c r="M77" s="17"/>
      <c r="N77" s="17"/>
      <c r="O77" s="17"/>
      <c r="P77" s="17"/>
    </row>
    <row r="78" spans="1:16" x14ac:dyDescent="0.25">
      <c r="A78" s="1"/>
      <c r="B78" s="8"/>
      <c r="C78" s="1"/>
      <c r="D78" s="1"/>
      <c r="E78" s="1"/>
      <c r="F78" s="1"/>
      <c r="G78" s="16"/>
      <c r="H78" s="16"/>
      <c r="I78" s="16"/>
      <c r="J78" s="16"/>
      <c r="K78" s="16"/>
      <c r="L78" s="17"/>
      <c r="M78" s="17"/>
      <c r="N78" s="17"/>
      <c r="O78" s="17"/>
      <c r="P78" s="17"/>
    </row>
    <row r="79" spans="1:16" x14ac:dyDescent="0.25">
      <c r="A79" s="1"/>
      <c r="B79" s="8"/>
      <c r="C79" s="1"/>
      <c r="D79" s="1"/>
      <c r="E79" s="1"/>
      <c r="F79" s="1"/>
      <c r="G79" s="16"/>
      <c r="H79" s="16"/>
      <c r="I79" s="16"/>
      <c r="J79" s="16"/>
      <c r="K79" s="16"/>
      <c r="L79" s="17"/>
      <c r="M79" s="17"/>
      <c r="N79" s="17"/>
      <c r="O79" s="17"/>
      <c r="P79" s="17"/>
    </row>
    <row r="80" spans="1:16" x14ac:dyDescent="0.25">
      <c r="A80" s="1"/>
      <c r="B80" s="18"/>
      <c r="C80" s="1"/>
      <c r="D80" s="1"/>
      <c r="E80" s="1"/>
      <c r="F80" s="1"/>
      <c r="G80" s="16"/>
      <c r="H80" s="16"/>
      <c r="I80" s="16"/>
      <c r="J80" s="16"/>
      <c r="K80" s="16"/>
      <c r="L80" s="17"/>
      <c r="M80" s="17"/>
      <c r="N80" s="17"/>
      <c r="O80" s="17"/>
      <c r="P80" s="17"/>
    </row>
    <row r="81" spans="1:16" x14ac:dyDescent="0.25">
      <c r="A81" s="1"/>
      <c r="B81" s="8"/>
      <c r="C81" s="1"/>
      <c r="D81" s="1"/>
      <c r="E81" s="1"/>
      <c r="F81" s="1"/>
      <c r="G81" s="16"/>
      <c r="H81" s="16"/>
      <c r="I81" s="16"/>
      <c r="J81" s="16"/>
      <c r="K81" s="16"/>
      <c r="L81" s="17"/>
      <c r="M81" s="17"/>
      <c r="N81" s="17"/>
      <c r="O81" s="17"/>
      <c r="P81" s="17"/>
    </row>
    <row r="82" spans="1:16" x14ac:dyDescent="0.25">
      <c r="A82" s="1"/>
      <c r="B82" s="8"/>
      <c r="C82" s="1"/>
      <c r="D82" s="1"/>
      <c r="E82" s="1"/>
      <c r="F82" s="1"/>
      <c r="G82" s="16"/>
      <c r="H82" s="16"/>
      <c r="I82" s="16"/>
      <c r="J82" s="16"/>
      <c r="K82" s="16"/>
      <c r="L82" s="17"/>
      <c r="M82" s="17"/>
      <c r="N82" s="17"/>
      <c r="O82" s="17"/>
      <c r="P82" s="17"/>
    </row>
    <row r="83" spans="1:16" x14ac:dyDescent="0.25">
      <c r="A83" s="1"/>
      <c r="B83" s="8"/>
      <c r="C83" s="1"/>
      <c r="D83" s="1"/>
      <c r="E83" s="1"/>
      <c r="F83" s="1"/>
      <c r="G83" s="16"/>
      <c r="H83" s="16"/>
      <c r="I83" s="16"/>
      <c r="J83" s="16"/>
      <c r="K83" s="16"/>
      <c r="L83" s="17"/>
      <c r="M83" s="17"/>
      <c r="N83" s="17"/>
      <c r="O83" s="17"/>
      <c r="P83" s="17"/>
    </row>
    <row r="84" spans="1:16" x14ac:dyDescent="0.25">
      <c r="A84" s="1"/>
      <c r="B84" s="18"/>
      <c r="C84" s="1"/>
      <c r="D84" s="1"/>
      <c r="E84" s="1"/>
      <c r="F84" s="1"/>
      <c r="G84" s="16"/>
      <c r="H84" s="16"/>
      <c r="I84" s="16"/>
      <c r="J84" s="16"/>
      <c r="K84" s="16"/>
      <c r="L84" s="17"/>
      <c r="M84" s="17"/>
      <c r="N84" s="17"/>
      <c r="O84" s="17"/>
      <c r="P84" s="17"/>
    </row>
    <row r="85" spans="1:16" x14ac:dyDescent="0.25">
      <c r="A85" s="1"/>
      <c r="B85" s="8"/>
      <c r="C85" s="1"/>
      <c r="D85" s="1"/>
      <c r="E85" s="1"/>
      <c r="F85" s="1"/>
      <c r="G85" s="16"/>
      <c r="H85" s="16"/>
      <c r="I85" s="16"/>
      <c r="J85" s="16"/>
      <c r="K85" s="16"/>
      <c r="L85" s="17"/>
      <c r="M85" s="17"/>
      <c r="N85" s="17"/>
      <c r="O85" s="17"/>
      <c r="P85" s="17"/>
    </row>
    <row r="86" spans="1:16" x14ac:dyDescent="0.25">
      <c r="A86" s="1"/>
      <c r="B86" s="8"/>
      <c r="C86" s="1"/>
      <c r="D86" s="1"/>
      <c r="E86" s="1"/>
      <c r="F86" s="1"/>
      <c r="G86" s="16"/>
      <c r="H86" s="16"/>
      <c r="I86" s="16"/>
      <c r="J86" s="16"/>
      <c r="K86" s="16"/>
      <c r="L86" s="17"/>
      <c r="M86" s="17"/>
      <c r="N86" s="17"/>
      <c r="O86" s="17"/>
      <c r="P86" s="17"/>
    </row>
    <row r="87" spans="1:16" x14ac:dyDescent="0.25">
      <c r="A87" s="1"/>
      <c r="B87" s="8"/>
      <c r="C87" s="1"/>
      <c r="D87" s="1"/>
      <c r="E87" s="1"/>
      <c r="F87" s="1"/>
      <c r="G87" s="16"/>
      <c r="H87" s="16"/>
      <c r="I87" s="16"/>
      <c r="J87" s="16"/>
      <c r="K87" s="16"/>
      <c r="L87" s="17"/>
      <c r="M87" s="17"/>
      <c r="N87" s="17"/>
      <c r="O87" s="17"/>
      <c r="P87" s="17"/>
    </row>
    <row r="88" spans="1:16" x14ac:dyDescent="0.25">
      <c r="A88" s="1"/>
      <c r="B88" s="18"/>
      <c r="C88" s="1"/>
      <c r="D88" s="1"/>
      <c r="E88" s="1"/>
      <c r="F88" s="1"/>
      <c r="G88" s="16"/>
      <c r="H88" s="16"/>
      <c r="I88" s="16"/>
      <c r="J88" s="16"/>
      <c r="K88" s="16"/>
      <c r="L88" s="17"/>
      <c r="M88" s="17"/>
      <c r="N88" s="17"/>
      <c r="O88" s="17"/>
      <c r="P88" s="17"/>
    </row>
    <row r="89" spans="1:16" x14ac:dyDescent="0.25">
      <c r="A89" s="1"/>
      <c r="B89" s="8"/>
      <c r="C89" s="1"/>
      <c r="D89" s="1"/>
      <c r="E89" s="1"/>
      <c r="F89" s="1"/>
      <c r="G89" s="16"/>
      <c r="H89" s="16"/>
      <c r="I89" s="16"/>
      <c r="J89" s="16"/>
      <c r="K89" s="16"/>
      <c r="L89" s="17"/>
      <c r="M89" s="17"/>
      <c r="N89" s="17"/>
      <c r="O89" s="17"/>
      <c r="P89" s="17"/>
    </row>
    <row r="90" spans="1:16" x14ac:dyDescent="0.25">
      <c r="A90" s="1"/>
      <c r="B90" s="8"/>
      <c r="C90" s="1"/>
      <c r="D90" s="1"/>
      <c r="E90" s="1"/>
      <c r="F90" s="1"/>
      <c r="G90" s="16"/>
      <c r="H90" s="16"/>
      <c r="I90" s="16"/>
      <c r="J90" s="16"/>
      <c r="K90" s="16"/>
      <c r="L90" s="17"/>
      <c r="M90" s="17"/>
      <c r="N90" s="17"/>
      <c r="O90" s="17"/>
      <c r="P90" s="17"/>
    </row>
    <row r="91" spans="1:16" x14ac:dyDescent="0.25">
      <c r="A91" s="1"/>
      <c r="B91" s="8"/>
      <c r="C91" s="1"/>
      <c r="D91" s="1"/>
      <c r="E91" s="1"/>
      <c r="F91" s="1"/>
      <c r="G91" s="16"/>
      <c r="H91" s="16"/>
      <c r="I91" s="16"/>
      <c r="J91" s="16"/>
      <c r="K91" s="16"/>
      <c r="L91" s="17"/>
      <c r="M91" s="17"/>
      <c r="N91" s="17"/>
      <c r="O91" s="17"/>
      <c r="P91" s="17"/>
    </row>
    <row r="92" spans="1:16" x14ac:dyDescent="0.25">
      <c r="A92" s="1"/>
      <c r="B92" s="18"/>
      <c r="C92" s="1"/>
      <c r="D92" s="1"/>
      <c r="E92" s="1"/>
      <c r="F92" s="1"/>
      <c r="G92" s="16"/>
      <c r="H92" s="16"/>
      <c r="I92" s="16"/>
      <c r="J92" s="16"/>
      <c r="K92" s="16"/>
      <c r="L92" s="17"/>
      <c r="M92" s="17"/>
      <c r="N92" s="17"/>
      <c r="O92" s="17"/>
      <c r="P92" s="17"/>
    </row>
    <row r="93" spans="1:16" x14ac:dyDescent="0.25">
      <c r="A93" s="1"/>
      <c r="B93" s="8"/>
      <c r="C93" s="1"/>
      <c r="D93" s="1"/>
      <c r="E93" s="1"/>
      <c r="F93" s="1"/>
      <c r="G93" s="16"/>
      <c r="H93" s="16"/>
      <c r="I93" s="16"/>
      <c r="J93" s="16"/>
      <c r="K93" s="16"/>
      <c r="L93" s="17"/>
      <c r="M93" s="17"/>
      <c r="N93" s="17"/>
      <c r="O93" s="17"/>
      <c r="P93" s="17"/>
    </row>
    <row r="94" spans="1:16" x14ac:dyDescent="0.25">
      <c r="A94" s="1"/>
      <c r="B94" s="8"/>
      <c r="C94" s="1"/>
      <c r="D94" s="1"/>
      <c r="E94" s="1"/>
      <c r="F94" s="1"/>
      <c r="G94" s="16"/>
      <c r="H94" s="16"/>
      <c r="I94" s="16"/>
      <c r="J94" s="16"/>
      <c r="K94" s="16"/>
      <c r="L94" s="17"/>
      <c r="M94" s="17"/>
      <c r="N94" s="17"/>
      <c r="O94" s="17"/>
      <c r="P94" s="17"/>
    </row>
    <row r="95" spans="1:16" x14ac:dyDescent="0.25">
      <c r="A95" s="1"/>
      <c r="B95" s="8"/>
      <c r="C95" s="1"/>
      <c r="D95" s="1"/>
      <c r="E95" s="1"/>
      <c r="F95" s="1"/>
      <c r="G95" s="16"/>
      <c r="H95" s="16"/>
      <c r="I95" s="16"/>
      <c r="J95" s="16"/>
      <c r="K95" s="16"/>
      <c r="L95" s="17"/>
      <c r="M95" s="17"/>
      <c r="N95" s="17"/>
      <c r="O95" s="17"/>
      <c r="P95" s="17"/>
    </row>
    <row r="96" spans="1:16" x14ac:dyDescent="0.25">
      <c r="A96" s="1"/>
      <c r="B96" s="18"/>
      <c r="C96" s="1"/>
      <c r="D96" s="1"/>
      <c r="E96" s="1"/>
      <c r="F96" s="1"/>
      <c r="G96" s="16"/>
      <c r="H96" s="16"/>
      <c r="I96" s="16"/>
      <c r="J96" s="16"/>
      <c r="K96" s="16"/>
      <c r="L96" s="17"/>
      <c r="M96" s="17"/>
      <c r="N96" s="17"/>
      <c r="O96" s="17"/>
      <c r="P96" s="17"/>
    </row>
    <row r="97" spans="1:16" x14ac:dyDescent="0.25">
      <c r="A97" s="1"/>
      <c r="B97" s="1"/>
      <c r="C97" s="1"/>
      <c r="D97" s="1"/>
      <c r="E97" s="1"/>
      <c r="F97" s="1"/>
      <c r="G97" s="16"/>
      <c r="H97" s="16"/>
      <c r="I97" s="16"/>
      <c r="J97" s="16"/>
      <c r="K97" s="16"/>
      <c r="L97" s="17"/>
      <c r="M97" s="17"/>
      <c r="N97" s="17"/>
      <c r="O97" s="17"/>
      <c r="P97" s="17"/>
    </row>
    <row r="98" spans="1:16" x14ac:dyDescent="0.25">
      <c r="A98" s="1"/>
      <c r="B98" s="1"/>
      <c r="C98" s="1"/>
      <c r="D98" s="1"/>
      <c r="E98" s="1"/>
      <c r="F98" s="1"/>
      <c r="G98" s="16"/>
      <c r="H98" s="16"/>
      <c r="I98" s="16"/>
      <c r="J98" s="16"/>
      <c r="K98" s="16"/>
      <c r="L98" s="17"/>
      <c r="M98" s="17"/>
      <c r="N98" s="17"/>
      <c r="O98" s="17"/>
      <c r="P98" s="17"/>
    </row>
    <row r="99" spans="1:16" x14ac:dyDescent="0.25">
      <c r="A99" s="1"/>
      <c r="B99" s="1"/>
      <c r="C99" s="1"/>
      <c r="D99" s="1"/>
      <c r="E99" s="1"/>
      <c r="F99" s="1"/>
      <c r="G99" s="16"/>
      <c r="H99" s="16"/>
      <c r="I99" s="16"/>
      <c r="J99" s="16"/>
      <c r="K99" s="16"/>
      <c r="L99" s="17"/>
      <c r="M99" s="17"/>
      <c r="N99" s="17"/>
      <c r="O99" s="17"/>
      <c r="P99" s="17"/>
    </row>
    <row r="100" spans="1:16" x14ac:dyDescent="0.25">
      <c r="A100" s="1"/>
      <c r="B100" s="1"/>
      <c r="C100" s="1"/>
      <c r="D100" s="1"/>
      <c r="E100" s="1"/>
      <c r="F100" s="1"/>
      <c r="G100" s="16"/>
      <c r="H100" s="16"/>
      <c r="I100" s="16"/>
      <c r="J100" s="16"/>
      <c r="K100" s="16"/>
      <c r="L100" s="17"/>
      <c r="M100" s="17"/>
      <c r="N100" s="17"/>
      <c r="O100" s="17"/>
      <c r="P100" s="17"/>
    </row>
    <row r="101" spans="1:16" x14ac:dyDescent="0.25">
      <c r="A101" s="1"/>
      <c r="B101" s="1"/>
      <c r="C101" s="1"/>
      <c r="D101" s="1"/>
      <c r="E101" s="1"/>
      <c r="F101" s="1"/>
      <c r="G101" s="16"/>
      <c r="H101" s="16"/>
      <c r="I101" s="16"/>
      <c r="J101" s="16"/>
      <c r="K101" s="16"/>
      <c r="L101" s="17"/>
      <c r="M101" s="17"/>
      <c r="N101" s="17"/>
      <c r="O101" s="17"/>
      <c r="P101" s="17"/>
    </row>
    <row r="102" spans="1:16" x14ac:dyDescent="0.25">
      <c r="A102" s="1"/>
      <c r="B102" s="1"/>
      <c r="C102" s="19"/>
      <c r="D102" s="19"/>
      <c r="E102" s="19"/>
      <c r="F102" s="19"/>
      <c r="G102" s="16"/>
      <c r="H102" s="16"/>
      <c r="I102" s="16"/>
      <c r="J102" s="16"/>
      <c r="K102" s="16"/>
      <c r="L102" s="17"/>
      <c r="M102" s="17"/>
      <c r="N102" s="17"/>
      <c r="O102" s="17"/>
      <c r="P102" s="17"/>
    </row>
    <row r="103" spans="1:16" x14ac:dyDescent="0.25">
      <c r="A103" s="1"/>
      <c r="B103" s="1"/>
      <c r="C103" s="8"/>
      <c r="D103" s="16"/>
      <c r="E103" s="16"/>
      <c r="F103" s="16"/>
      <c r="G103" s="16"/>
      <c r="H103" s="16"/>
      <c r="I103" s="16"/>
      <c r="J103" s="1"/>
      <c r="K103" s="1"/>
    </row>
    <row r="104" spans="1:16" x14ac:dyDescent="0.25">
      <c r="A104" s="1"/>
      <c r="B104" s="8"/>
      <c r="C104" s="16"/>
      <c r="D104" s="16"/>
      <c r="E104" s="16"/>
      <c r="F104" s="16"/>
      <c r="G104" s="16"/>
      <c r="H104" s="16"/>
      <c r="I104" s="16"/>
      <c r="J104" s="1"/>
      <c r="K104" s="1"/>
    </row>
    <row r="105" spans="1:16" x14ac:dyDescent="0.25">
      <c r="A105" s="1"/>
      <c r="B105" s="8"/>
      <c r="C105" s="16"/>
      <c r="D105" s="16"/>
      <c r="E105" s="16"/>
      <c r="F105" s="16"/>
      <c r="G105" s="16"/>
      <c r="H105" s="16"/>
      <c r="I105" s="16"/>
      <c r="J105" s="1"/>
      <c r="K105" s="1"/>
    </row>
    <row r="106" spans="1:16" x14ac:dyDescent="0.25">
      <c r="A106" s="1"/>
      <c r="B106" s="8"/>
      <c r="C106" s="16"/>
      <c r="D106" s="16"/>
      <c r="E106" s="16"/>
      <c r="F106" s="16"/>
      <c r="G106" s="16"/>
      <c r="H106" s="16"/>
      <c r="I106" s="16"/>
      <c r="J106" s="1"/>
      <c r="K106" s="1"/>
    </row>
    <row r="107" spans="1:16" x14ac:dyDescent="0.25">
      <c r="A107" s="1"/>
      <c r="B107" s="18"/>
      <c r="C107" s="16"/>
      <c r="D107" s="16"/>
      <c r="E107" s="16"/>
      <c r="F107" s="16"/>
      <c r="G107" s="16"/>
      <c r="H107" s="16"/>
      <c r="I107" s="16"/>
      <c r="J107" s="1"/>
      <c r="K107" s="1"/>
    </row>
    <row r="108" spans="1:16" x14ac:dyDescent="0.25">
      <c r="A108" s="1"/>
      <c r="B108" s="8"/>
      <c r="C108" s="16"/>
      <c r="D108" s="16"/>
      <c r="E108" s="16"/>
      <c r="F108" s="16"/>
      <c r="G108" s="16"/>
      <c r="H108" s="16"/>
      <c r="I108" s="16"/>
      <c r="J108" s="1"/>
      <c r="K108" s="1"/>
    </row>
    <row r="109" spans="1:16" x14ac:dyDescent="0.25">
      <c r="A109" s="1"/>
      <c r="B109" s="8"/>
      <c r="C109" s="16"/>
      <c r="D109" s="16"/>
      <c r="E109" s="16"/>
      <c r="F109" s="16"/>
      <c r="G109" s="16"/>
      <c r="H109" s="16"/>
      <c r="I109" s="16"/>
      <c r="J109" s="1"/>
      <c r="K109" s="1"/>
    </row>
    <row r="110" spans="1:16" x14ac:dyDescent="0.25">
      <c r="A110" s="1"/>
      <c r="B110" s="8"/>
      <c r="C110" s="16"/>
      <c r="D110" s="16"/>
      <c r="E110" s="16"/>
      <c r="F110" s="16"/>
      <c r="G110" s="16"/>
      <c r="H110" s="16"/>
      <c r="I110" s="16"/>
      <c r="J110" s="1"/>
      <c r="K110" s="1"/>
    </row>
    <row r="111" spans="1:16" x14ac:dyDescent="0.25">
      <c r="A111" s="1"/>
      <c r="B111" s="18"/>
      <c r="C111" s="16"/>
      <c r="D111" s="16"/>
      <c r="E111" s="16"/>
      <c r="F111" s="16"/>
      <c r="G111" s="16"/>
      <c r="H111" s="16"/>
      <c r="I111" s="16"/>
      <c r="J111" s="1"/>
      <c r="K111" s="1"/>
    </row>
    <row r="112" spans="1:16" x14ac:dyDescent="0.25">
      <c r="A112" s="1"/>
      <c r="B112" s="8"/>
      <c r="C112" s="16"/>
      <c r="D112" s="16"/>
      <c r="E112" s="16"/>
      <c r="F112" s="16"/>
      <c r="G112" s="16"/>
      <c r="H112" s="16"/>
      <c r="I112" s="16"/>
      <c r="J112" s="1"/>
      <c r="K112" s="1"/>
    </row>
    <row r="113" spans="1:11" x14ac:dyDescent="0.25">
      <c r="A113" s="1"/>
      <c r="B113" s="8"/>
      <c r="C113" s="16"/>
      <c r="D113" s="16"/>
      <c r="E113" s="16"/>
      <c r="F113" s="16"/>
      <c r="G113" s="16"/>
      <c r="H113" s="16"/>
      <c r="I113" s="16"/>
      <c r="J113" s="1"/>
      <c r="K113" s="1"/>
    </row>
    <row r="114" spans="1:11" x14ac:dyDescent="0.25">
      <c r="A114" s="1"/>
      <c r="B114" s="8"/>
      <c r="C114" s="16"/>
      <c r="D114" s="16"/>
      <c r="E114" s="16"/>
      <c r="F114" s="16"/>
      <c r="G114" s="16"/>
      <c r="H114" s="16"/>
      <c r="I114" s="16"/>
      <c r="J114" s="1"/>
      <c r="K114" s="1"/>
    </row>
    <row r="115" spans="1:11" x14ac:dyDescent="0.25">
      <c r="A115" s="1"/>
      <c r="B115" s="18"/>
      <c r="C115" s="16"/>
      <c r="D115" s="16"/>
      <c r="E115" s="16"/>
      <c r="F115" s="16"/>
      <c r="G115" s="16"/>
      <c r="H115" s="16"/>
      <c r="I115" s="16"/>
      <c r="J115" s="1"/>
      <c r="K115" s="1"/>
    </row>
    <row r="116" spans="1:11" x14ac:dyDescent="0.25">
      <c r="A116" s="1"/>
      <c r="B116" s="8"/>
      <c r="C116" s="16"/>
      <c r="D116" s="16"/>
      <c r="E116" s="16"/>
      <c r="F116" s="16"/>
      <c r="G116" s="16"/>
      <c r="H116" s="16"/>
      <c r="I116" s="16"/>
      <c r="J116" s="1"/>
      <c r="K116" s="1"/>
    </row>
    <row r="117" spans="1:11" x14ac:dyDescent="0.25">
      <c r="A117" s="1"/>
      <c r="B117" s="8"/>
      <c r="C117" s="16"/>
      <c r="D117" s="16"/>
      <c r="E117" s="16"/>
      <c r="F117" s="16"/>
      <c r="G117" s="16"/>
      <c r="H117" s="16"/>
      <c r="I117" s="16"/>
      <c r="J117" s="1"/>
      <c r="K117" s="1"/>
    </row>
    <row r="118" spans="1:11" x14ac:dyDescent="0.25">
      <c r="A118" s="1"/>
      <c r="B118" s="8"/>
      <c r="C118" s="16"/>
      <c r="D118" s="16"/>
      <c r="E118" s="16"/>
      <c r="F118" s="16"/>
      <c r="G118" s="16"/>
      <c r="H118" s="16"/>
      <c r="I118" s="16"/>
      <c r="J118" s="1"/>
      <c r="K118" s="1"/>
    </row>
    <row r="119" spans="1:11" x14ac:dyDescent="0.25">
      <c r="A119" s="1"/>
      <c r="B119" s="18"/>
      <c r="C119" s="16"/>
      <c r="D119" s="16"/>
      <c r="E119" s="16"/>
      <c r="F119" s="16"/>
      <c r="G119" s="16"/>
      <c r="H119" s="16"/>
      <c r="I119" s="16"/>
      <c r="J119" s="1"/>
      <c r="K119" s="1"/>
    </row>
    <row r="120" spans="1:11" x14ac:dyDescent="0.25">
      <c r="A120" s="1"/>
      <c r="B120" s="8"/>
      <c r="C120" s="16"/>
      <c r="D120" s="16"/>
      <c r="E120" s="16"/>
      <c r="F120" s="16"/>
      <c r="G120" s="16"/>
      <c r="H120" s="16"/>
      <c r="I120" s="16"/>
      <c r="J120" s="1"/>
      <c r="K120" s="1"/>
    </row>
    <row r="121" spans="1:11" x14ac:dyDescent="0.25">
      <c r="A121" s="1"/>
      <c r="B121" s="8"/>
      <c r="C121" s="16"/>
      <c r="D121" s="16"/>
      <c r="E121" s="16"/>
      <c r="F121" s="16"/>
      <c r="G121" s="16"/>
      <c r="H121" s="16"/>
      <c r="I121" s="16"/>
      <c r="J121" s="1"/>
      <c r="K121" s="1"/>
    </row>
    <row r="122" spans="1:11" x14ac:dyDescent="0.25">
      <c r="A122" s="1"/>
      <c r="B122" s="8"/>
      <c r="C122" s="16"/>
      <c r="D122" s="16"/>
      <c r="E122" s="16"/>
      <c r="F122" s="16"/>
      <c r="G122" s="16"/>
      <c r="H122" s="16"/>
      <c r="I122" s="16"/>
      <c r="J122" s="1"/>
      <c r="K122" s="1"/>
    </row>
    <row r="123" spans="1:11" x14ac:dyDescent="0.25">
      <c r="A123" s="1"/>
      <c r="B123" s="18"/>
      <c r="C123" s="16"/>
      <c r="D123" s="16"/>
      <c r="E123" s="16"/>
      <c r="F123" s="16"/>
      <c r="G123" s="16"/>
      <c r="H123" s="16"/>
      <c r="I123" s="16"/>
      <c r="J123" s="1"/>
      <c r="K123" s="1"/>
    </row>
    <row r="124" spans="1:11" x14ac:dyDescent="0.25">
      <c r="A124" s="1"/>
      <c r="B124" s="8"/>
      <c r="C124" s="16"/>
      <c r="D124" s="16"/>
      <c r="E124" s="16"/>
      <c r="F124" s="16"/>
      <c r="G124" s="16"/>
      <c r="H124" s="16"/>
      <c r="I124" s="16"/>
      <c r="J124" s="1"/>
      <c r="K124" s="1"/>
    </row>
    <row r="125" spans="1:11" x14ac:dyDescent="0.25">
      <c r="A125" s="1"/>
      <c r="B125" s="8"/>
      <c r="C125" s="16"/>
      <c r="D125" s="16"/>
      <c r="E125" s="16"/>
      <c r="F125" s="16"/>
      <c r="G125" s="16"/>
      <c r="H125" s="16"/>
      <c r="I125" s="16"/>
      <c r="J125" s="1"/>
      <c r="K125" s="1"/>
    </row>
    <row r="126" spans="1:11" x14ac:dyDescent="0.25">
      <c r="A126" s="1"/>
      <c r="B126" s="8"/>
      <c r="C126" s="16"/>
      <c r="D126" s="16"/>
      <c r="E126" s="16"/>
      <c r="F126" s="16"/>
      <c r="G126" s="16"/>
      <c r="H126" s="16"/>
      <c r="I126" s="16"/>
      <c r="J126" s="1"/>
      <c r="K126" s="1"/>
    </row>
    <row r="127" spans="1:11" x14ac:dyDescent="0.25">
      <c r="A127" s="1"/>
      <c r="B127" s="18"/>
      <c r="C127" s="16"/>
      <c r="D127" s="16"/>
      <c r="E127" s="16"/>
      <c r="F127" s="16"/>
      <c r="G127" s="16"/>
      <c r="H127" s="16"/>
      <c r="I127" s="16"/>
      <c r="J127" s="1"/>
      <c r="K127" s="1"/>
    </row>
    <row r="128" spans="1:11" x14ac:dyDescent="0.25">
      <c r="A128" s="1"/>
      <c r="B128" s="8"/>
      <c r="C128" s="16"/>
      <c r="D128" s="16"/>
      <c r="E128" s="16"/>
      <c r="F128" s="16"/>
      <c r="G128" s="16"/>
      <c r="H128" s="16"/>
      <c r="I128" s="16"/>
      <c r="J128" s="1"/>
      <c r="K128" s="1"/>
    </row>
    <row r="129" spans="1:16" x14ac:dyDescent="0.25">
      <c r="A129" s="1"/>
      <c r="B129" s="8"/>
      <c r="C129" s="16"/>
      <c r="D129" s="16"/>
      <c r="E129" s="16"/>
      <c r="F129" s="16"/>
      <c r="G129" s="16"/>
      <c r="H129" s="16"/>
      <c r="I129" s="16"/>
      <c r="J129" s="1"/>
      <c r="K129" s="1"/>
    </row>
    <row r="130" spans="1:16" x14ac:dyDescent="0.25">
      <c r="A130" s="1"/>
      <c r="B130" s="8"/>
      <c r="C130" s="16"/>
      <c r="D130" s="16"/>
      <c r="E130" s="16"/>
      <c r="F130" s="16"/>
      <c r="G130" s="16"/>
      <c r="H130" s="16"/>
      <c r="I130" s="16"/>
      <c r="J130" s="1"/>
      <c r="K130" s="1"/>
    </row>
    <row r="131" spans="1:16" x14ac:dyDescent="0.25">
      <c r="A131" s="1"/>
      <c r="B131" s="18"/>
      <c r="C131" s="1"/>
      <c r="D131" s="16"/>
      <c r="E131" s="16"/>
      <c r="F131" s="16"/>
      <c r="G131" s="16"/>
      <c r="H131" s="16"/>
      <c r="I131" s="16"/>
      <c r="J131" s="1"/>
      <c r="K131" s="1"/>
    </row>
    <row r="132" spans="1:16" x14ac:dyDescent="0.25">
      <c r="A132" s="1"/>
      <c r="B132" s="1"/>
      <c r="C132" s="1"/>
      <c r="D132" s="1"/>
      <c r="E132" s="1"/>
      <c r="F132" s="1"/>
      <c r="G132" s="16"/>
      <c r="H132" s="16"/>
      <c r="I132" s="16"/>
      <c r="J132" s="16"/>
      <c r="K132" s="16"/>
      <c r="L132" s="17"/>
      <c r="M132" s="17"/>
      <c r="N132" s="17"/>
      <c r="O132" s="17"/>
      <c r="P132" s="17"/>
    </row>
    <row r="133" spans="1:16" x14ac:dyDescent="0.25">
      <c r="A133" s="1"/>
      <c r="B133" s="1"/>
      <c r="C133" s="1"/>
      <c r="D133" s="1"/>
      <c r="E133" s="1"/>
      <c r="F133" s="1"/>
      <c r="G133" s="16"/>
      <c r="H133" s="16"/>
      <c r="I133" s="16"/>
      <c r="J133" s="16"/>
      <c r="K133" s="16"/>
      <c r="L133" s="17"/>
      <c r="M133" s="17"/>
      <c r="N133" s="17"/>
      <c r="O133" s="17"/>
      <c r="P133" s="17"/>
    </row>
    <row r="134" spans="1:16" x14ac:dyDescent="0.25">
      <c r="A134" s="1"/>
      <c r="B134" s="1"/>
      <c r="C134" s="1"/>
      <c r="D134" s="1"/>
      <c r="E134" s="1"/>
      <c r="F134" s="1"/>
      <c r="G134" s="16"/>
      <c r="H134" s="16"/>
      <c r="I134" s="16"/>
      <c r="J134" s="16"/>
      <c r="K134" s="16"/>
      <c r="L134" s="17"/>
      <c r="M134" s="17"/>
      <c r="N134" s="17"/>
      <c r="O134" s="17"/>
      <c r="P134" s="17"/>
    </row>
    <row r="135" spans="1:16" x14ac:dyDescent="0.25">
      <c r="A135" s="1"/>
      <c r="B135" s="1"/>
      <c r="C135" s="1"/>
      <c r="D135" s="1"/>
      <c r="E135" s="1"/>
      <c r="F135" s="1"/>
      <c r="G135" s="16"/>
      <c r="H135" s="16"/>
      <c r="I135" s="16"/>
      <c r="J135" s="16"/>
      <c r="K135" s="16"/>
      <c r="L135" s="17"/>
      <c r="M135" s="17"/>
      <c r="N135" s="17"/>
      <c r="O135" s="17"/>
      <c r="P135" s="17"/>
    </row>
    <row r="136" spans="1:1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</sheetData>
  <mergeCells count="11">
    <mergeCell ref="C67:F67"/>
    <mergeCell ref="A17:A20"/>
    <mergeCell ref="A21:A24"/>
    <mergeCell ref="A25:A28"/>
    <mergeCell ref="A29:A32"/>
    <mergeCell ref="C34:F34"/>
    <mergeCell ref="A5:A8"/>
    <mergeCell ref="A9:A12"/>
    <mergeCell ref="T3:T4"/>
    <mergeCell ref="U3:U4"/>
    <mergeCell ref="A13:A1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33"/>
  <sheetViews>
    <sheetView topLeftCell="A16" workbookViewId="0">
      <selection activeCell="B27" sqref="B27:B33"/>
    </sheetView>
  </sheetViews>
  <sheetFormatPr baseColWidth="10" defaultRowHeight="15" x14ac:dyDescent="0.25"/>
  <cols>
    <col min="10" max="10" width="16.28515625" customWidth="1"/>
    <col min="11" max="11" width="13" customWidth="1"/>
  </cols>
  <sheetData>
    <row r="2" spans="1:22" x14ac:dyDescent="0.25">
      <c r="C2" s="139" t="s">
        <v>32</v>
      </c>
      <c r="D2" s="139"/>
      <c r="E2" s="139"/>
      <c r="F2" s="139"/>
      <c r="G2" s="139"/>
      <c r="H2" s="139"/>
      <c r="I2" s="139"/>
    </row>
    <row r="3" spans="1:22" x14ac:dyDescent="0.25">
      <c r="A3" s="15"/>
      <c r="B3" s="3" t="s">
        <v>31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29</v>
      </c>
      <c r="H3" s="3" t="s">
        <v>30</v>
      </c>
      <c r="I3" s="3" t="s">
        <v>4</v>
      </c>
    </row>
    <row r="4" spans="1:22" x14ac:dyDescent="0.25">
      <c r="A4" s="3">
        <v>1</v>
      </c>
      <c r="B4" s="47">
        <v>0</v>
      </c>
      <c r="C4" s="56">
        <f>C16/3.1091</f>
        <v>5.0663932372981564E-2</v>
      </c>
      <c r="D4" s="56">
        <f t="shared" ref="D4:H4" si="0">D16/3.1091</f>
        <v>4.4328304775246213E-2</v>
      </c>
      <c r="E4" s="56">
        <f t="shared" si="0"/>
        <v>4.380324156901514E-2</v>
      </c>
      <c r="F4" s="56">
        <f t="shared" si="0"/>
        <v>4.6027414797663951E-2</v>
      </c>
      <c r="G4" s="56">
        <f t="shared" si="0"/>
        <v>5.5548764912520983E-2</v>
      </c>
      <c r="H4" s="56">
        <f t="shared" si="0"/>
        <v>4.5361624175491298E-2</v>
      </c>
      <c r="I4" s="56">
        <f t="shared" ref="I4:I10" si="1">AVERAGE(C4:H4)</f>
        <v>4.7622213767153192E-2</v>
      </c>
    </row>
    <row r="5" spans="1:22" x14ac:dyDescent="0.25">
      <c r="A5" s="3">
        <v>2</v>
      </c>
      <c r="B5" s="48">
        <v>45.332999999999998</v>
      </c>
      <c r="C5" s="56">
        <f t="shared" ref="C5:H10" si="2">C17/3.1091</f>
        <v>0.14631024095987391</v>
      </c>
      <c r="D5" s="56">
        <f t="shared" si="2"/>
        <v>0.14167293151505966</v>
      </c>
      <c r="E5" s="56">
        <f t="shared" si="2"/>
        <v>0.13882514255899456</v>
      </c>
      <c r="F5" s="56">
        <f t="shared" si="2"/>
        <v>0.11342514108875366</v>
      </c>
      <c r="G5" s="56">
        <f t="shared" si="2"/>
        <v>0.13686499521546394</v>
      </c>
      <c r="H5" s="56">
        <f t="shared" si="2"/>
        <v>0.1591186743179013</v>
      </c>
      <c r="I5" s="56">
        <f t="shared" si="1"/>
        <v>0.13936952094267449</v>
      </c>
    </row>
    <row r="6" spans="1:22" x14ac:dyDescent="0.25">
      <c r="A6" s="3">
        <v>3</v>
      </c>
      <c r="B6" s="47">
        <v>66.832999999999998</v>
      </c>
      <c r="C6" s="56">
        <f t="shared" si="2"/>
        <v>0.2241786259689299</v>
      </c>
      <c r="D6" s="56">
        <f t="shared" si="2"/>
        <v>0.27257973239844324</v>
      </c>
      <c r="E6" s="56">
        <f t="shared" si="2"/>
        <v>0.25268315182016016</v>
      </c>
      <c r="F6" s="56">
        <f t="shared" si="2"/>
        <v>0.17893646563452961</v>
      </c>
      <c r="G6" s="56">
        <f t="shared" si="2"/>
        <v>0.27976823297845099</v>
      </c>
      <c r="H6" s="56">
        <f t="shared" si="2"/>
        <v>0.34578755215537288</v>
      </c>
      <c r="I6" s="56">
        <f t="shared" si="1"/>
        <v>0.25898896015931444</v>
      </c>
      <c r="V6" t="s">
        <v>13</v>
      </c>
    </row>
    <row r="7" spans="1:22" x14ac:dyDescent="0.25">
      <c r="A7" s="3">
        <v>4</v>
      </c>
      <c r="B7" s="50">
        <v>144</v>
      </c>
      <c r="C7" s="56">
        <f t="shared" si="2"/>
        <v>0.45345078603401945</v>
      </c>
      <c r="D7" s="56">
        <f t="shared" si="2"/>
        <v>0.55444546704804931</v>
      </c>
      <c r="E7" s="56">
        <f t="shared" si="2"/>
        <v>0.35478858043837763</v>
      </c>
      <c r="F7" s="56">
        <f t="shared" si="2"/>
        <v>0.23077735032886909</v>
      </c>
      <c r="G7" s="56">
        <f t="shared" si="2"/>
        <v>0.45345078603401945</v>
      </c>
      <c r="H7" s="56">
        <f t="shared" si="2"/>
        <v>0.46955542343456308</v>
      </c>
      <c r="I7" s="56">
        <f t="shared" si="1"/>
        <v>0.41941139888631634</v>
      </c>
    </row>
    <row r="8" spans="1:22" x14ac:dyDescent="0.25">
      <c r="A8" s="3">
        <v>5</v>
      </c>
      <c r="B8" s="50">
        <v>209.833</v>
      </c>
      <c r="C8" s="56">
        <f t="shared" si="2"/>
        <v>0.48378767675644396</v>
      </c>
      <c r="D8" s="56">
        <f t="shared" si="2"/>
        <v>0.55872707123500365</v>
      </c>
      <c r="E8" s="56">
        <f t="shared" si="2"/>
        <v>0.51493362272309351</v>
      </c>
      <c r="F8" s="56">
        <f t="shared" si="2"/>
        <v>0.44232304356561059</v>
      </c>
      <c r="G8" s="56">
        <f t="shared" si="2"/>
        <v>0.50284910467002997</v>
      </c>
      <c r="H8" s="56">
        <f t="shared" si="2"/>
        <v>0.55444546704804931</v>
      </c>
      <c r="I8" s="56">
        <f t="shared" si="1"/>
        <v>0.50951099766637187</v>
      </c>
    </row>
    <row r="9" spans="1:22" x14ac:dyDescent="0.25">
      <c r="A9" s="3">
        <v>6</v>
      </c>
      <c r="B9" s="50">
        <v>234.333</v>
      </c>
      <c r="C9" s="56">
        <f t="shared" si="2"/>
        <v>0.53409526337206903</v>
      </c>
      <c r="D9" s="56">
        <f t="shared" si="2"/>
        <v>0.72107862723777305</v>
      </c>
      <c r="E9" s="56">
        <f t="shared" si="2"/>
        <v>0.64202485817853394</v>
      </c>
      <c r="F9" s="56">
        <f t="shared" si="2"/>
        <v>0.54163477662588844</v>
      </c>
      <c r="G9" s="56">
        <f t="shared" si="2"/>
        <v>0.63586668009161806</v>
      </c>
      <c r="H9" s="56">
        <f t="shared" si="2"/>
        <v>0.6180172789085201</v>
      </c>
      <c r="I9" s="56">
        <f t="shared" si="1"/>
        <v>0.6154529140690671</v>
      </c>
    </row>
    <row r="10" spans="1:22" x14ac:dyDescent="0.25">
      <c r="A10" s="3">
        <v>7</v>
      </c>
      <c r="B10" s="50">
        <v>334.83300000000003</v>
      </c>
      <c r="C10" s="56">
        <f t="shared" si="2"/>
        <v>0.61175354184204755</v>
      </c>
      <c r="D10" s="56">
        <f t="shared" si="2"/>
        <v>0.73522457205169978</v>
      </c>
      <c r="E10" s="56">
        <f t="shared" si="2"/>
        <v>0.68225653777462281</v>
      </c>
      <c r="F10" s="56">
        <f t="shared" si="2"/>
        <v>0.5589817451164677</v>
      </c>
      <c r="G10" s="56">
        <f t="shared" si="2"/>
        <v>0.65961475592469843</v>
      </c>
      <c r="H10" s="56">
        <f t="shared" si="2"/>
        <v>0.62847001272547676</v>
      </c>
      <c r="I10" s="56">
        <f t="shared" si="1"/>
        <v>0.64605019423916887</v>
      </c>
    </row>
    <row r="11" spans="1:22" x14ac:dyDescent="0.25">
      <c r="V11" s="54" t="s">
        <v>38</v>
      </c>
    </row>
    <row r="14" spans="1:22" x14ac:dyDescent="0.25">
      <c r="C14" s="139" t="s">
        <v>33</v>
      </c>
      <c r="D14" s="139"/>
      <c r="E14" s="139"/>
      <c r="F14" s="139"/>
      <c r="G14" s="139"/>
      <c r="H14" s="139"/>
      <c r="I14" s="139"/>
    </row>
    <row r="15" spans="1:22" x14ac:dyDescent="0.25">
      <c r="A15" s="15"/>
      <c r="B15" s="3" t="s">
        <v>31</v>
      </c>
      <c r="C15" s="3" t="s">
        <v>5</v>
      </c>
      <c r="D15" s="3" t="s">
        <v>6</v>
      </c>
      <c r="E15" s="3" t="s">
        <v>7</v>
      </c>
      <c r="F15" s="3" t="s">
        <v>8</v>
      </c>
      <c r="G15" s="3" t="s">
        <v>29</v>
      </c>
      <c r="H15" s="3" t="s">
        <v>30</v>
      </c>
      <c r="I15" s="3" t="s">
        <v>4</v>
      </c>
      <c r="J15" s="59" t="s">
        <v>42</v>
      </c>
      <c r="K15" s="59" t="s">
        <v>43</v>
      </c>
      <c r="L15" s="59" t="s">
        <v>44</v>
      </c>
    </row>
    <row r="16" spans="1:22" x14ac:dyDescent="0.25">
      <c r="A16" s="3">
        <v>1</v>
      </c>
      <c r="B16" s="47">
        <v>0</v>
      </c>
      <c r="C16" s="56">
        <v>0.15751923214083699</v>
      </c>
      <c r="D16" s="56">
        <v>0.137821132376718</v>
      </c>
      <c r="E16" s="56">
        <v>0.13618865836222499</v>
      </c>
      <c r="F16" s="56">
        <v>0.143103835347417</v>
      </c>
      <c r="G16" s="54">
        <v>0.172706664989519</v>
      </c>
      <c r="H16" s="56">
        <v>0.14103382572402001</v>
      </c>
      <c r="I16" s="56">
        <f t="shared" ref="I16:I22" si="3">AVERAGE(C16:H16)</f>
        <v>0.14806222482345599</v>
      </c>
      <c r="J16" s="15">
        <f>_xlfn.VAR.S(C16:H16)</f>
        <v>2.033257987217216E-4</v>
      </c>
      <c r="K16" s="15">
        <f>_xlfn.STDEV.S(C16:H16)</f>
        <v>1.4259235558813158E-2</v>
      </c>
      <c r="L16" s="60">
        <f>K16/I16</f>
        <v>9.6305695634489832E-2</v>
      </c>
    </row>
    <row r="17" spans="1:12" x14ac:dyDescent="0.25">
      <c r="A17" s="3">
        <v>2</v>
      </c>
      <c r="B17" s="48">
        <v>45.332999999999998</v>
      </c>
      <c r="C17" s="56">
        <v>0.45489317016834402</v>
      </c>
      <c r="D17" s="56">
        <v>0.44047531137347201</v>
      </c>
      <c r="E17" s="56">
        <v>0.43162125073016999</v>
      </c>
      <c r="F17" s="54">
        <v>0.35265010615904402</v>
      </c>
      <c r="G17" s="56">
        <v>0.42552695662439899</v>
      </c>
      <c r="H17" s="54">
        <v>0.49471587032178699</v>
      </c>
      <c r="I17" s="56">
        <f t="shared" si="3"/>
        <v>0.43331377756286926</v>
      </c>
      <c r="J17" s="15">
        <f t="shared" ref="J17:J22" si="4">_xlfn.VAR.S(C17:I17)</f>
        <v>1.809550309777977E-3</v>
      </c>
      <c r="K17" s="15">
        <f t="shared" ref="K17:K22" si="5">_xlfn.STDEV.S(C17:H17)</f>
        <v>4.6598931014923212E-2</v>
      </c>
      <c r="L17" s="60">
        <f t="shared" ref="L17:L22" si="6">K17/I17</f>
        <v>0.10754084782859737</v>
      </c>
    </row>
    <row r="18" spans="1:12" x14ac:dyDescent="0.25">
      <c r="A18" s="3">
        <v>3</v>
      </c>
      <c r="B18" s="47">
        <v>66.832999999999998</v>
      </c>
      <c r="C18" s="54">
        <v>0.69699376599999996</v>
      </c>
      <c r="D18" s="56">
        <v>0.84747764599999997</v>
      </c>
      <c r="E18" s="56">
        <v>0.78561718732406005</v>
      </c>
      <c r="F18" s="54">
        <v>0.55633136530431604</v>
      </c>
      <c r="G18" s="56">
        <v>0.86982741315330203</v>
      </c>
      <c r="H18" s="54">
        <v>1.07508807840627</v>
      </c>
      <c r="I18" s="56">
        <f t="shared" si="3"/>
        <v>0.80522257603132485</v>
      </c>
      <c r="J18" s="15">
        <f t="shared" si="4"/>
        <v>2.5471891109002016E-2</v>
      </c>
      <c r="K18" s="15">
        <f t="shared" si="5"/>
        <v>0.17483211756082506</v>
      </c>
      <c r="L18" s="60">
        <f t="shared" si="6"/>
        <v>0.21712272204601443</v>
      </c>
    </row>
    <row r="19" spans="1:12" x14ac:dyDescent="0.25">
      <c r="A19" s="3">
        <v>4</v>
      </c>
      <c r="B19" s="50">
        <v>144</v>
      </c>
      <c r="C19" s="56">
        <v>1.4098238388583699</v>
      </c>
      <c r="D19" s="54">
        <v>1.7238264015990901</v>
      </c>
      <c r="E19" s="54">
        <v>1.10307317544096</v>
      </c>
      <c r="F19" s="54">
        <v>0.71750985990748695</v>
      </c>
      <c r="G19" s="56">
        <v>1.4098238388583699</v>
      </c>
      <c r="H19" s="56">
        <v>1.4598947670004001</v>
      </c>
      <c r="I19" s="56">
        <f t="shared" si="3"/>
        <v>1.3039919802774462</v>
      </c>
      <c r="J19" s="15">
        <f t="shared" si="4"/>
        <v>0.10121617141106871</v>
      </c>
      <c r="K19" s="15">
        <f t="shared" si="5"/>
        <v>0.34851026626669424</v>
      </c>
      <c r="L19" s="60">
        <f t="shared" si="6"/>
        <v>0.26726411783034343</v>
      </c>
    </row>
    <row r="20" spans="1:12" x14ac:dyDescent="0.25">
      <c r="A20" s="3">
        <v>5</v>
      </c>
      <c r="B20" s="50">
        <v>209.833</v>
      </c>
      <c r="C20" s="54">
        <v>1.5041442658034601</v>
      </c>
      <c r="D20" s="56">
        <v>1.7371383371767499</v>
      </c>
      <c r="E20" s="56">
        <v>1.6009801264083701</v>
      </c>
      <c r="F20" s="54">
        <v>1.37522657474984</v>
      </c>
      <c r="G20" s="56">
        <v>1.5634081513295901</v>
      </c>
      <c r="H20" s="56">
        <v>1.7238264015990901</v>
      </c>
      <c r="I20" s="56">
        <f t="shared" si="3"/>
        <v>1.5841206428445167</v>
      </c>
      <c r="J20" s="15">
        <f t="shared" si="4"/>
        <v>1.5613052644749372E-2</v>
      </c>
      <c r="K20" s="15">
        <f t="shared" si="5"/>
        <v>0.13687827867744118</v>
      </c>
      <c r="L20" s="60">
        <f t="shared" si="6"/>
        <v>8.6406473708755233E-2</v>
      </c>
    </row>
    <row r="21" spans="1:12" x14ac:dyDescent="0.25">
      <c r="A21" s="3">
        <v>6</v>
      </c>
      <c r="B21" s="50">
        <v>234.333</v>
      </c>
      <c r="C21" s="54">
        <v>1.6605555833501</v>
      </c>
      <c r="D21" s="54">
        <v>2.2419055599449602</v>
      </c>
      <c r="E21" s="56">
        <v>1.99611948656288</v>
      </c>
      <c r="F21" s="54">
        <v>1.68399668400755</v>
      </c>
      <c r="G21" s="56">
        <v>1.9769730950728499</v>
      </c>
      <c r="H21" s="56">
        <v>1.92147752185448</v>
      </c>
      <c r="I21" s="56">
        <f t="shared" si="3"/>
        <v>1.9135046551321366</v>
      </c>
      <c r="J21" s="15">
        <f t="shared" si="4"/>
        <v>3.9236885975268254E-2</v>
      </c>
      <c r="K21" s="15">
        <f t="shared" si="5"/>
        <v>0.21698908537141559</v>
      </c>
      <c r="L21" s="60">
        <f t="shared" si="6"/>
        <v>0.11339877579573041</v>
      </c>
    </row>
    <row r="22" spans="1:12" x14ac:dyDescent="0.25">
      <c r="A22" s="3">
        <v>7</v>
      </c>
      <c r="B22" s="50">
        <v>334.83300000000003</v>
      </c>
      <c r="C22" s="56">
        <v>1.90200293694111</v>
      </c>
      <c r="D22" s="56">
        <v>2.28588671696594</v>
      </c>
      <c r="E22" s="56">
        <v>2.12120380159508</v>
      </c>
      <c r="F22" s="54">
        <v>1.7379301437416099</v>
      </c>
      <c r="G22" s="56">
        <v>2.0508082376454801</v>
      </c>
      <c r="H22" s="56">
        <v>1.95397611656478</v>
      </c>
      <c r="I22" s="56">
        <f t="shared" si="3"/>
        <v>2.0086346589089996</v>
      </c>
      <c r="J22" s="15">
        <f t="shared" si="4"/>
        <v>2.9826323539728999E-2</v>
      </c>
      <c r="K22" s="15">
        <f t="shared" si="5"/>
        <v>0.18918664923211362</v>
      </c>
      <c r="L22" s="60">
        <f t="shared" si="6"/>
        <v>9.4186689646623606E-2</v>
      </c>
    </row>
    <row r="25" spans="1:12" x14ac:dyDescent="0.25">
      <c r="A25" s="15"/>
      <c r="B25" s="15"/>
      <c r="C25" s="139" t="s">
        <v>33</v>
      </c>
      <c r="D25" s="139"/>
      <c r="E25" s="139"/>
      <c r="F25" s="139"/>
      <c r="G25" s="139"/>
      <c r="H25" s="139"/>
      <c r="I25" s="139"/>
    </row>
    <row r="26" spans="1:12" x14ac:dyDescent="0.25">
      <c r="A26" s="15"/>
      <c r="B26" s="3" t="s">
        <v>31</v>
      </c>
      <c r="C26" s="3" t="s">
        <v>5</v>
      </c>
      <c r="D26" s="3" t="s">
        <v>6</v>
      </c>
      <c r="E26" s="3" t="s">
        <v>7</v>
      </c>
      <c r="F26" s="3" t="s">
        <v>8</v>
      </c>
      <c r="G26" s="3" t="s">
        <v>29</v>
      </c>
      <c r="H26" s="3" t="s">
        <v>30</v>
      </c>
      <c r="I26" s="3" t="s">
        <v>4</v>
      </c>
      <c r="J26" s="59" t="s">
        <v>42</v>
      </c>
      <c r="K26" s="59" t="s">
        <v>43</v>
      </c>
      <c r="L26" s="59" t="s">
        <v>44</v>
      </c>
    </row>
    <row r="27" spans="1:12" x14ac:dyDescent="0.25">
      <c r="A27" s="3">
        <v>1</v>
      </c>
      <c r="B27" s="47">
        <v>0</v>
      </c>
      <c r="C27" s="56">
        <v>5.0663932372981564E-2</v>
      </c>
      <c r="D27" s="56">
        <v>4.4328304775246213E-2</v>
      </c>
      <c r="E27" s="56">
        <v>4.380324156901514E-2</v>
      </c>
      <c r="F27" s="56">
        <v>4.6027414797663951E-2</v>
      </c>
      <c r="G27" s="54">
        <v>4.6036903538079633E-2</v>
      </c>
      <c r="H27" s="56">
        <v>4.5361624175491298E-2</v>
      </c>
      <c r="I27" s="56">
        <f>AVERAGE(C27:H27)</f>
        <v>4.6036903538079627E-2</v>
      </c>
      <c r="J27" s="15">
        <f>_xlfn.VAR.S(C27:H27)</f>
        <v>5.954808723429453E-6</v>
      </c>
      <c r="K27" s="15">
        <f>_xlfn.STDEV.S(C27:H27)</f>
        <v>2.440247676656911E-3</v>
      </c>
      <c r="L27" s="60">
        <f>K27/I27</f>
        <v>5.3006338157353471E-2</v>
      </c>
    </row>
    <row r="28" spans="1:12" x14ac:dyDescent="0.25">
      <c r="A28" s="3">
        <v>2</v>
      </c>
      <c r="B28" s="48">
        <v>45.332999999999998</v>
      </c>
      <c r="C28" s="56">
        <v>0.14631024095987391</v>
      </c>
      <c r="D28" s="56">
        <v>0.14167293151505966</v>
      </c>
      <c r="E28" s="56">
        <v>0.13882514255899456</v>
      </c>
      <c r="F28" s="54">
        <v>0.14091832756234801</v>
      </c>
      <c r="G28" s="56">
        <v>0.13686499521546394</v>
      </c>
      <c r="H28" s="54">
        <v>0.14091832756234801</v>
      </c>
      <c r="I28" s="56">
        <f t="shared" ref="I28:I33" si="7">AVERAGE(C28:H28)</f>
        <v>0.14091832756234801</v>
      </c>
      <c r="J28" s="15">
        <f t="shared" ref="J28:J33" si="8">_xlfn.VAR.S(C28:I28)</f>
        <v>8.4088472974046418E-6</v>
      </c>
      <c r="K28" s="15">
        <f t="shared" ref="K28:K33" si="9">_xlfn.STDEV.S(C28:H28)</f>
        <v>3.1765731153061108E-3</v>
      </c>
      <c r="L28" s="60">
        <f t="shared" ref="L28:L33" si="10">K28/I28</f>
        <v>2.2541944474189602E-2</v>
      </c>
    </row>
    <row r="29" spans="1:12" x14ac:dyDescent="0.25">
      <c r="A29" s="3">
        <v>3</v>
      </c>
      <c r="B29" s="47">
        <v>66.832999999999998</v>
      </c>
      <c r="C29" s="54">
        <v>0.26834370573235145</v>
      </c>
      <c r="D29" s="56">
        <v>0.27257973239844324</v>
      </c>
      <c r="E29" s="56">
        <v>0.25268315182016016</v>
      </c>
      <c r="F29" s="54">
        <v>0.26834370573235145</v>
      </c>
      <c r="G29" s="56">
        <v>0.27976823297845099</v>
      </c>
      <c r="H29" s="54">
        <v>0.26834370573235145</v>
      </c>
      <c r="I29" s="56">
        <f t="shared" si="7"/>
        <v>0.26834370573235145</v>
      </c>
      <c r="J29" s="15">
        <f t="shared" si="8"/>
        <v>6.5619448924893593E-5</v>
      </c>
      <c r="K29" s="15">
        <f t="shared" si="9"/>
        <v>8.8737443455326297E-3</v>
      </c>
      <c r="L29" s="60">
        <f t="shared" si="10"/>
        <v>3.3068576441227904E-2</v>
      </c>
    </row>
    <row r="30" spans="1:12" x14ac:dyDescent="0.25">
      <c r="A30" s="3">
        <v>4</v>
      </c>
      <c r="B30" s="50">
        <v>144</v>
      </c>
      <c r="C30" s="56">
        <v>0.45345078603401945</v>
      </c>
      <c r="D30" s="54">
        <v>0.45881899850086733</v>
      </c>
      <c r="E30" s="54">
        <v>0.45881899850086733</v>
      </c>
      <c r="F30" s="54">
        <v>0.45881899850086733</v>
      </c>
      <c r="G30" s="56">
        <v>0.45345078603401945</v>
      </c>
      <c r="H30" s="56">
        <v>0.46955542343456308</v>
      </c>
      <c r="I30" s="56">
        <f t="shared" si="7"/>
        <v>0.45881899850086733</v>
      </c>
      <c r="J30" s="15">
        <f t="shared" si="8"/>
        <v>2.8817705089220969E-5</v>
      </c>
      <c r="K30" s="15">
        <f t="shared" si="9"/>
        <v>5.880582123146072E-3</v>
      </c>
      <c r="L30" s="60">
        <f t="shared" si="10"/>
        <v>1.2816779911817351E-2</v>
      </c>
    </row>
    <row r="31" spans="1:12" x14ac:dyDescent="0.25">
      <c r="A31" s="3">
        <v>5</v>
      </c>
      <c r="B31" s="50">
        <v>209.833</v>
      </c>
      <c r="C31" s="54">
        <v>0.53273881641904408</v>
      </c>
      <c r="D31" s="56">
        <v>0.55872707123500365</v>
      </c>
      <c r="E31" s="56">
        <v>0.51493362272309351</v>
      </c>
      <c r="F31" s="54">
        <v>0.53273881641904408</v>
      </c>
      <c r="G31" s="56">
        <v>0.50284910467002997</v>
      </c>
      <c r="H31" s="56">
        <v>0.55444546704804931</v>
      </c>
      <c r="I31" s="56">
        <f t="shared" si="7"/>
        <v>0.53273881641904408</v>
      </c>
      <c r="J31" s="15">
        <f t="shared" si="8"/>
        <v>3.9283131014973489E-4</v>
      </c>
      <c r="K31" s="15">
        <f t="shared" si="9"/>
        <v>2.1711692061644618E-2</v>
      </c>
      <c r="L31" s="60">
        <f t="shared" si="10"/>
        <v>4.0754852833112386E-2</v>
      </c>
    </row>
    <row r="32" spans="1:12" x14ac:dyDescent="0.25">
      <c r="A32" s="3">
        <v>6</v>
      </c>
      <c r="B32" s="50">
        <v>234.333</v>
      </c>
      <c r="C32" s="54">
        <v>0.63196960572622396</v>
      </c>
      <c r="D32" s="54">
        <v>0.63196960572622396</v>
      </c>
      <c r="E32" s="56">
        <v>0.64202485817853394</v>
      </c>
      <c r="F32" s="54">
        <v>0.63196960572622396</v>
      </c>
      <c r="G32" s="56">
        <v>0.63586668009161806</v>
      </c>
      <c r="H32" s="56">
        <v>0.6180172789085201</v>
      </c>
      <c r="I32" s="56">
        <f t="shared" si="7"/>
        <v>0.63196960572622407</v>
      </c>
      <c r="J32" s="15">
        <f t="shared" si="8"/>
        <v>5.1827119019519362E-5</v>
      </c>
      <c r="K32" s="15">
        <f t="shared" si="9"/>
        <v>7.8862248778121483E-3</v>
      </c>
      <c r="L32" s="60">
        <f t="shared" si="10"/>
        <v>1.2478804053795816E-2</v>
      </c>
    </row>
    <row r="33" spans="1:12" x14ac:dyDescent="0.25">
      <c r="A33" s="3">
        <v>7</v>
      </c>
      <c r="B33" s="50">
        <v>334.83300000000003</v>
      </c>
      <c r="C33" s="56">
        <v>0.61175354184204755</v>
      </c>
      <c r="D33" s="56">
        <v>0.73522457205169978</v>
      </c>
      <c r="E33" s="56">
        <v>0.68225653777462281</v>
      </c>
      <c r="F33" s="54">
        <v>0.66346388406370904</v>
      </c>
      <c r="G33" s="56">
        <v>0.65961475592469843</v>
      </c>
      <c r="H33" s="56">
        <v>0.62847001272547676</v>
      </c>
      <c r="I33" s="56">
        <f t="shared" si="7"/>
        <v>0.66346388406370904</v>
      </c>
      <c r="J33" s="15">
        <f t="shared" si="8"/>
        <v>1.5693510808927839E-3</v>
      </c>
      <c r="K33" s="15">
        <f t="shared" si="9"/>
        <v>4.3396097717091346E-2</v>
      </c>
      <c r="L33" s="60">
        <f t="shared" si="10"/>
        <v>6.5408379807037453E-2</v>
      </c>
    </row>
  </sheetData>
  <mergeCells count="3">
    <mergeCell ref="C2:I2"/>
    <mergeCell ref="C14:I14"/>
    <mergeCell ref="C25:I25"/>
  </mergeCells>
  <pageMargins left="0.7" right="0.7" top="0.75" bottom="0.75" header="0.3" footer="0.3"/>
  <pageSetup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2"/>
  <sheetViews>
    <sheetView workbookViewId="0">
      <selection activeCell="B26" sqref="B26:B32"/>
    </sheetView>
  </sheetViews>
  <sheetFormatPr baseColWidth="10" defaultRowHeight="15" x14ac:dyDescent="0.25"/>
  <sheetData>
    <row r="2" spans="1:12" x14ac:dyDescent="0.25">
      <c r="C2" s="139" t="s">
        <v>32</v>
      </c>
      <c r="D2" s="139"/>
      <c r="E2" s="139"/>
      <c r="F2" s="139"/>
      <c r="G2" s="139"/>
      <c r="H2" s="139"/>
    </row>
    <row r="3" spans="1:12" x14ac:dyDescent="0.25">
      <c r="A3" s="15"/>
      <c r="B3" s="3" t="s">
        <v>31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29</v>
      </c>
      <c r="H3" s="3" t="s">
        <v>30</v>
      </c>
      <c r="I3" s="3" t="s">
        <v>4</v>
      </c>
    </row>
    <row r="4" spans="1:12" x14ac:dyDescent="0.25">
      <c r="A4" s="3">
        <v>2</v>
      </c>
      <c r="B4" s="50">
        <v>0</v>
      </c>
      <c r="C4" s="15">
        <f>C14/3.1091</f>
        <v>4.9044494098253837E-2</v>
      </c>
      <c r="D4" s="15">
        <f t="shared" ref="D4:I4" si="0">D14/3.1091</f>
        <v>3.330097726372841E-2</v>
      </c>
      <c r="E4" s="15">
        <f t="shared" si="0"/>
        <v>3.7363303953533496E-2</v>
      </c>
      <c r="F4" s="15">
        <f t="shared" si="0"/>
        <v>3.6094696694138173E-2</v>
      </c>
      <c r="G4" s="15">
        <f t="shared" si="0"/>
        <v>2.8261197279538609E-2</v>
      </c>
      <c r="H4" s="15">
        <f t="shared" si="0"/>
        <v>3.937883613647486E-2</v>
      </c>
      <c r="I4" s="15">
        <f t="shared" si="0"/>
        <v>3.7240584237611229E-2</v>
      </c>
      <c r="K4" t="s">
        <v>13</v>
      </c>
    </row>
    <row r="5" spans="1:12" x14ac:dyDescent="0.25">
      <c r="A5" s="3">
        <v>1</v>
      </c>
      <c r="B5" s="50">
        <v>44.5</v>
      </c>
      <c r="C5" s="15">
        <f t="shared" ref="C5:H10" si="1">C15/3.1091</f>
        <v>5.0041373466950242E-2</v>
      </c>
      <c r="D5" s="15">
        <f t="shared" si="1"/>
        <v>4.4920462804063227E-2</v>
      </c>
      <c r="E5" s="15">
        <f t="shared" si="1"/>
        <v>4.9323399879569324E-2</v>
      </c>
      <c r="F5" s="15">
        <f t="shared" si="1"/>
        <v>7.6684306448198181E-2</v>
      </c>
      <c r="G5" s="15">
        <f t="shared" si="1"/>
        <v>5.369306350300794E-2</v>
      </c>
      <c r="H5" s="15">
        <f t="shared" si="1"/>
        <v>5.9046038149297222E-2</v>
      </c>
      <c r="I5" s="15">
        <f t="shared" ref="I5:I10" si="2">AVERAGE(C5:H5)</f>
        <v>5.5618107375181025E-2</v>
      </c>
    </row>
    <row r="6" spans="1:12" x14ac:dyDescent="0.25">
      <c r="A6" s="3">
        <v>3</v>
      </c>
      <c r="B6" s="50">
        <v>93.5</v>
      </c>
      <c r="C6" s="15">
        <f t="shared" si="1"/>
        <v>0.12275311657821329</v>
      </c>
      <c r="D6" s="15">
        <f t="shared" si="1"/>
        <v>0.15524676324611558</v>
      </c>
      <c r="E6" s="15">
        <f t="shared" si="1"/>
        <v>0.16893224438084847</v>
      </c>
      <c r="F6" s="15">
        <f t="shared" si="1"/>
        <v>0.13548797006848284</v>
      </c>
      <c r="G6" s="15">
        <f t="shared" si="1"/>
        <v>0.12406095901361132</v>
      </c>
      <c r="H6" s="15">
        <f t="shared" si="1"/>
        <v>0.14291634580250329</v>
      </c>
      <c r="I6" s="15">
        <f t="shared" si="2"/>
        <v>0.14156623318162911</v>
      </c>
    </row>
    <row r="7" spans="1:12" x14ac:dyDescent="0.25">
      <c r="A7" s="3">
        <v>4</v>
      </c>
      <c r="B7" s="50">
        <v>142.5</v>
      </c>
      <c r="C7" s="15">
        <f t="shared" si="1"/>
        <v>0.33959464478318807</v>
      </c>
      <c r="D7" s="15">
        <f t="shared" si="1"/>
        <v>0.20964176320632175</v>
      </c>
      <c r="E7" s="15">
        <f t="shared" si="1"/>
        <v>0.34686664672259176</v>
      </c>
      <c r="F7" s="15">
        <f t="shared" si="1"/>
        <v>0.38183123965906851</v>
      </c>
      <c r="G7" s="15">
        <f t="shared" si="1"/>
        <v>0.23089226808274643</v>
      </c>
      <c r="H7" s="15">
        <f t="shared" si="1"/>
        <v>0.22722734597408314</v>
      </c>
      <c r="I7" s="15">
        <f t="shared" si="2"/>
        <v>0.28934231807133332</v>
      </c>
    </row>
    <row r="8" spans="1:12" x14ac:dyDescent="0.25">
      <c r="A8" s="3">
        <v>5</v>
      </c>
      <c r="B8" s="50">
        <v>186.5</v>
      </c>
      <c r="C8" s="15">
        <f t="shared" si="1"/>
        <v>0.38886025667112345</v>
      </c>
      <c r="D8" s="15">
        <f t="shared" si="1"/>
        <v>0.30720703524522269</v>
      </c>
      <c r="E8" s="15">
        <f t="shared" si="1"/>
        <v>0.38360512880877423</v>
      </c>
      <c r="F8" s="15">
        <f t="shared" si="1"/>
        <v>0.35432413205863428</v>
      </c>
      <c r="G8" s="15">
        <f t="shared" si="1"/>
        <v>0.41877037462980921</v>
      </c>
      <c r="H8" s="15">
        <f t="shared" si="1"/>
        <v>0.53331048930316494</v>
      </c>
      <c r="I8" s="15">
        <f t="shared" si="2"/>
        <v>0.39767956945278815</v>
      </c>
    </row>
    <row r="9" spans="1:12" x14ac:dyDescent="0.25">
      <c r="A9" s="3">
        <v>6</v>
      </c>
      <c r="B9" s="50">
        <v>231</v>
      </c>
      <c r="C9" s="15">
        <f t="shared" si="1"/>
        <v>0.4853792442637001</v>
      </c>
      <c r="D9" s="15">
        <f t="shared" si="1"/>
        <v>0.57626083112516158</v>
      </c>
      <c r="E9" s="15">
        <f t="shared" si="1"/>
        <v>0.50565979410708239</v>
      </c>
      <c r="F9" s="15">
        <f t="shared" si="1"/>
        <v>0.52126115076783308</v>
      </c>
      <c r="G9" s="15">
        <f t="shared" si="1"/>
        <v>0.533900383017481</v>
      </c>
      <c r="H9" s="15">
        <f t="shared" si="1"/>
        <v>0.58002962143901771</v>
      </c>
      <c r="I9" s="15">
        <f t="shared" si="2"/>
        <v>0.53374850412004593</v>
      </c>
      <c r="K9" s="54" t="s">
        <v>38</v>
      </c>
    </row>
    <row r="10" spans="1:12" x14ac:dyDescent="0.25">
      <c r="A10" s="3">
        <v>7</v>
      </c>
      <c r="B10" s="50">
        <v>327.83300000000003</v>
      </c>
      <c r="C10" s="15">
        <f t="shared" si="1"/>
        <v>0.65228801886768839</v>
      </c>
      <c r="D10" s="15">
        <f t="shared" si="1"/>
        <v>0.63402349163635774</v>
      </c>
      <c r="E10" s="15">
        <f t="shared" si="1"/>
        <v>0.62941236602601391</v>
      </c>
      <c r="F10" s="15">
        <f t="shared" si="1"/>
        <v>0.68643810197698363</v>
      </c>
      <c r="G10" s="15">
        <f t="shared" si="1"/>
        <v>0.66324698378016134</v>
      </c>
      <c r="H10" s="15">
        <f t="shared" si="1"/>
        <v>0.71688410975342709</v>
      </c>
      <c r="I10" s="15">
        <f t="shared" si="2"/>
        <v>0.66371551200677203</v>
      </c>
    </row>
    <row r="12" spans="1:12" x14ac:dyDescent="0.25">
      <c r="C12" s="139" t="s">
        <v>40</v>
      </c>
      <c r="D12" s="139"/>
      <c r="E12" s="139"/>
      <c r="F12" s="139"/>
      <c r="G12" s="139"/>
      <c r="H12" s="139"/>
      <c r="I12" s="139"/>
    </row>
    <row r="13" spans="1:12" x14ac:dyDescent="0.25">
      <c r="B13" s="3" t="s">
        <v>31</v>
      </c>
      <c r="C13" s="3" t="s">
        <v>5</v>
      </c>
      <c r="D13" s="3" t="s">
        <v>6</v>
      </c>
      <c r="E13" s="3" t="s">
        <v>7</v>
      </c>
      <c r="F13" s="3" t="s">
        <v>8</v>
      </c>
      <c r="G13" s="3" t="s">
        <v>29</v>
      </c>
      <c r="H13" s="3" t="s">
        <v>30</v>
      </c>
      <c r="I13" s="3" t="s">
        <v>4</v>
      </c>
      <c r="J13" s="59" t="s">
        <v>42</v>
      </c>
      <c r="K13" s="59" t="s">
        <v>43</v>
      </c>
      <c r="L13" s="59" t="s">
        <v>44</v>
      </c>
    </row>
    <row r="14" spans="1:12" x14ac:dyDescent="0.25">
      <c r="B14" s="50">
        <v>0</v>
      </c>
      <c r="C14" s="54">
        <v>0.15248423660088101</v>
      </c>
      <c r="D14" s="15">
        <v>0.103536068410658</v>
      </c>
      <c r="E14" s="15">
        <v>0.116166248321931</v>
      </c>
      <c r="F14" s="15">
        <v>0.112222021491745</v>
      </c>
      <c r="G14" s="54">
        <v>8.7866888461813494E-2</v>
      </c>
      <c r="H14" s="54">
        <v>0.122432739431914</v>
      </c>
      <c r="I14" s="15">
        <f t="shared" ref="I14:I20" si="3">AVERAGE(C14:H14)</f>
        <v>0.11578470045315709</v>
      </c>
      <c r="J14" s="15">
        <f>_xlfn.VAR.S(C14:H14)</f>
        <v>4.6666476983519276E-4</v>
      </c>
      <c r="K14" s="15">
        <f>_xlfn.STDEV.S(C14:H14)</f>
        <v>2.1602425091530646E-2</v>
      </c>
      <c r="L14" s="60">
        <f>K14/I14</f>
        <v>0.1865740897284639</v>
      </c>
    </row>
    <row r="15" spans="1:12" x14ac:dyDescent="0.25">
      <c r="B15" s="50">
        <v>44.5</v>
      </c>
      <c r="C15" s="15">
        <v>0.155583634246095</v>
      </c>
      <c r="D15" s="15">
        <v>0.13966221090411299</v>
      </c>
      <c r="E15" s="15">
        <v>0.15335138256556899</v>
      </c>
      <c r="F15" s="54">
        <v>0.23841917717809299</v>
      </c>
      <c r="G15" s="54">
        <v>0.166937103737202</v>
      </c>
      <c r="H15" s="54">
        <v>0.18358003720998001</v>
      </c>
      <c r="I15" s="15">
        <f t="shared" si="3"/>
        <v>0.17292225764017535</v>
      </c>
      <c r="J15" s="15">
        <f t="shared" ref="J15:J20" si="4">_xlfn.VAR.S(C15:I15)</f>
        <v>1.0381890871383054E-3</v>
      </c>
      <c r="K15" s="15">
        <f t="shared" ref="K15:K20" si="5">_xlfn.STDEV.S(C15:H15)</f>
        <v>3.5296273239054175E-2</v>
      </c>
      <c r="L15" s="60">
        <f t="shared" ref="L15:L20" si="6">K15/I15</f>
        <v>0.20411642619482967</v>
      </c>
    </row>
    <row r="16" spans="1:12" x14ac:dyDescent="0.25">
      <c r="B16" s="50">
        <v>93.5</v>
      </c>
      <c r="C16" s="15">
        <v>0.38165171475332299</v>
      </c>
      <c r="D16" s="54">
        <v>0.48267771160849798</v>
      </c>
      <c r="E16" s="54">
        <v>0.52522724100449603</v>
      </c>
      <c r="F16" s="15">
        <v>0.42124564773992001</v>
      </c>
      <c r="G16" s="15">
        <v>0.38571792766921897</v>
      </c>
      <c r="H16" s="15">
        <v>0.44434121073456301</v>
      </c>
      <c r="I16" s="15">
        <f t="shared" si="3"/>
        <v>0.44014357558500317</v>
      </c>
      <c r="J16" s="15">
        <f t="shared" si="4"/>
        <v>2.6344306001289488E-3</v>
      </c>
      <c r="K16" s="15">
        <f t="shared" si="5"/>
        <v>5.6225587770647081E-2</v>
      </c>
      <c r="L16" s="60">
        <f t="shared" si="6"/>
        <v>0.12774374292733134</v>
      </c>
    </row>
    <row r="17" spans="2:12" x14ac:dyDescent="0.25">
      <c r="B17" s="50">
        <v>142.5</v>
      </c>
      <c r="C17" s="15">
        <v>1.05583371009541</v>
      </c>
      <c r="D17" s="54">
        <v>0.65179720598477497</v>
      </c>
      <c r="E17" s="15">
        <v>1.0784430913252101</v>
      </c>
      <c r="F17" s="15">
        <v>1.18715150722401</v>
      </c>
      <c r="G17" s="54">
        <v>0.71786715069606699</v>
      </c>
      <c r="H17" s="54">
        <v>0.70647254136802196</v>
      </c>
      <c r="I17" s="15">
        <f t="shared" si="3"/>
        <v>0.89959420111558241</v>
      </c>
      <c r="J17" s="15">
        <f t="shared" si="4"/>
        <v>4.5135160184249269E-2</v>
      </c>
      <c r="K17" s="15">
        <f t="shared" si="5"/>
        <v>0.23272772121322188</v>
      </c>
      <c r="L17" s="60">
        <f t="shared" si="6"/>
        <v>0.25870300289243459</v>
      </c>
    </row>
    <row r="18" spans="2:12" x14ac:dyDescent="0.25">
      <c r="B18" s="50">
        <v>186.5</v>
      </c>
      <c r="C18" s="15">
        <v>1.20900542401619</v>
      </c>
      <c r="D18" s="54">
        <v>0.95513739328092195</v>
      </c>
      <c r="E18" s="15">
        <v>1.1926667059793601</v>
      </c>
      <c r="F18" s="15">
        <v>1.1016291589834999</v>
      </c>
      <c r="G18" s="15">
        <v>1.3019989717615399</v>
      </c>
      <c r="H18" s="54">
        <v>1.6581156422924701</v>
      </c>
      <c r="I18" s="15">
        <f t="shared" si="3"/>
        <v>1.2364255493856637</v>
      </c>
      <c r="J18" s="15">
        <f t="shared" si="4"/>
        <v>4.7013700243271707E-2</v>
      </c>
      <c r="K18" s="15">
        <f t="shared" si="5"/>
        <v>0.23752145227731683</v>
      </c>
      <c r="L18" s="60">
        <f t="shared" si="6"/>
        <v>0.19210331943992331</v>
      </c>
    </row>
    <row r="19" spans="2:12" x14ac:dyDescent="0.25">
      <c r="B19" s="50">
        <v>231</v>
      </c>
      <c r="C19" s="15">
        <v>1.50909260834027</v>
      </c>
      <c r="D19" s="15">
        <v>1.7916525500512399</v>
      </c>
      <c r="E19" s="15">
        <v>1.57214686585833</v>
      </c>
      <c r="F19" s="15">
        <v>1.6206530438522699</v>
      </c>
      <c r="G19" s="15">
        <v>1.6599496808396501</v>
      </c>
      <c r="H19" s="15">
        <v>1.8033700960160499</v>
      </c>
      <c r="I19" s="15">
        <f t="shared" si="3"/>
        <v>1.659477474159635</v>
      </c>
      <c r="J19" s="15">
        <f t="shared" si="4"/>
        <v>1.1654189948881533E-2</v>
      </c>
      <c r="K19" s="15">
        <f t="shared" si="5"/>
        <v>0.11825831023085794</v>
      </c>
      <c r="L19" s="60">
        <f t="shared" si="6"/>
        <v>7.1262377508766336E-2</v>
      </c>
    </row>
    <row r="20" spans="2:12" x14ac:dyDescent="0.25">
      <c r="B20" s="50">
        <v>327.83300000000003</v>
      </c>
      <c r="C20" s="15">
        <v>2.0280286794615301</v>
      </c>
      <c r="D20" s="15">
        <v>1.9712424378466</v>
      </c>
      <c r="E20" s="15">
        <v>1.95690598721148</v>
      </c>
      <c r="F20" s="15">
        <v>2.13420470285664</v>
      </c>
      <c r="G20" s="15">
        <v>2.0621011972708998</v>
      </c>
      <c r="H20" s="15">
        <v>2.2288643856343802</v>
      </c>
      <c r="I20" s="15">
        <f t="shared" si="3"/>
        <v>2.0635578983802549</v>
      </c>
      <c r="J20" s="15">
        <f t="shared" si="4"/>
        <v>8.9130712492687617E-3</v>
      </c>
      <c r="K20" s="15">
        <f t="shared" si="5"/>
        <v>0.10341994729800685</v>
      </c>
      <c r="L20" s="60">
        <f t="shared" si="6"/>
        <v>5.0117298564379562E-2</v>
      </c>
    </row>
    <row r="24" spans="2:12" x14ac:dyDescent="0.25">
      <c r="B24" s="15"/>
      <c r="C24" s="139" t="s">
        <v>40</v>
      </c>
      <c r="D24" s="139"/>
      <c r="E24" s="139"/>
      <c r="F24" s="139"/>
      <c r="G24" s="139"/>
      <c r="H24" s="139"/>
      <c r="I24" s="139"/>
    </row>
    <row r="25" spans="2:12" x14ac:dyDescent="0.25">
      <c r="B25" s="3" t="s">
        <v>31</v>
      </c>
      <c r="C25" s="3" t="s">
        <v>5</v>
      </c>
      <c r="D25" s="3" t="s">
        <v>6</v>
      </c>
      <c r="E25" s="3" t="s">
        <v>7</v>
      </c>
      <c r="F25" s="3" t="s">
        <v>8</v>
      </c>
      <c r="G25" s="3" t="s">
        <v>29</v>
      </c>
      <c r="H25" s="3" t="s">
        <v>30</v>
      </c>
      <c r="I25" s="3" t="s">
        <v>4</v>
      </c>
      <c r="J25" s="59" t="s">
        <v>42</v>
      </c>
      <c r="K25" s="59" t="s">
        <v>43</v>
      </c>
      <c r="L25" s="59" t="s">
        <v>44</v>
      </c>
    </row>
    <row r="26" spans="2:12" x14ac:dyDescent="0.25">
      <c r="B26" s="50">
        <v>0</v>
      </c>
      <c r="C26" s="54"/>
      <c r="D26" s="15">
        <v>3.330097726372841E-2</v>
      </c>
      <c r="E26" s="15">
        <v>3.7363303953533496E-2</v>
      </c>
      <c r="F26" s="15">
        <v>3.6094696694138173E-2</v>
      </c>
      <c r="G26" s="54"/>
      <c r="H26" s="54"/>
      <c r="I26" s="15">
        <f t="shared" ref="I26:I32" si="7">AVERAGE(C26:H26)</f>
        <v>3.5586325970466688E-2</v>
      </c>
      <c r="J26" s="15">
        <f>_xlfn.VAR.S(C26:H26)</f>
        <v>4.3194551281903857E-6</v>
      </c>
      <c r="K26" s="15">
        <f>_xlfn.STDEV.S(C26:H26)</f>
        <v>2.0783298891635048E-3</v>
      </c>
      <c r="L26" s="60">
        <f>K26/I26</f>
        <v>5.8402485575170748E-2</v>
      </c>
    </row>
    <row r="27" spans="2:12" x14ac:dyDescent="0.25">
      <c r="B27" s="50">
        <v>44.5</v>
      </c>
      <c r="C27" s="15">
        <v>5.0041373466950242E-2</v>
      </c>
      <c r="D27" s="15">
        <v>4.4920462804063227E-2</v>
      </c>
      <c r="E27" s="15">
        <v>4.9323399879569324E-2</v>
      </c>
      <c r="F27" s="54"/>
      <c r="G27" s="54"/>
      <c r="H27" s="54"/>
      <c r="I27" s="15">
        <f t="shared" si="7"/>
        <v>4.8095078716860938E-2</v>
      </c>
      <c r="J27" s="15">
        <f t="shared" ref="J27:J32" si="8">_xlfn.VAR.S(C27:I27)</f>
        <v>5.1250074422569709E-6</v>
      </c>
      <c r="K27" s="15">
        <f t="shared" ref="K27:K32" si="9">_xlfn.STDEV.S(C27:H27)</f>
        <v>2.7726361397387607E-3</v>
      </c>
      <c r="L27" s="60">
        <f t="shared" ref="L27:L32" si="10">K27/I27</f>
        <v>5.7649061270103365E-2</v>
      </c>
    </row>
    <row r="28" spans="2:12" x14ac:dyDescent="0.25">
      <c r="B28" s="50">
        <v>93.5</v>
      </c>
      <c r="C28" s="15">
        <v>0.12275311657821329</v>
      </c>
      <c r="D28" s="54"/>
      <c r="E28" s="54"/>
      <c r="F28" s="15">
        <v>0.13548797006848284</v>
      </c>
      <c r="G28" s="15">
        <v>0.12406095901361132</v>
      </c>
      <c r="H28" s="15">
        <v>0.14291634580250329</v>
      </c>
      <c r="I28" s="15">
        <f t="shared" si="7"/>
        <v>0.1313045978657027</v>
      </c>
      <c r="J28" s="15">
        <f t="shared" si="8"/>
        <v>6.9482857291148874E-5</v>
      </c>
      <c r="K28" s="15">
        <f t="shared" si="9"/>
        <v>9.6251654386577609E-3</v>
      </c>
      <c r="L28" s="60">
        <f t="shared" si="10"/>
        <v>7.3304100504555852E-2</v>
      </c>
    </row>
    <row r="29" spans="2:12" x14ac:dyDescent="0.25">
      <c r="B29" s="50">
        <v>142.5</v>
      </c>
      <c r="C29" s="15">
        <v>0.33959464478318807</v>
      </c>
      <c r="D29" s="54"/>
      <c r="E29" s="15">
        <v>0.34686664672259176</v>
      </c>
      <c r="F29" s="15">
        <v>0.38183123965906851</v>
      </c>
      <c r="G29" s="54"/>
      <c r="H29" s="54"/>
      <c r="I29" s="15">
        <f t="shared" si="7"/>
        <v>0.3560975103882828</v>
      </c>
      <c r="J29" s="15">
        <f t="shared" si="8"/>
        <v>3.3992607979216224E-4</v>
      </c>
      <c r="K29" s="15">
        <f t="shared" si="9"/>
        <v>2.2580724516459684E-2</v>
      </c>
      <c r="L29" s="60">
        <f t="shared" si="10"/>
        <v>6.3411632650388475E-2</v>
      </c>
    </row>
    <row r="30" spans="2:12" x14ac:dyDescent="0.25">
      <c r="B30" s="50">
        <v>186.5</v>
      </c>
      <c r="C30" s="15">
        <v>0.38886025667112345</v>
      </c>
      <c r="D30" s="54"/>
      <c r="E30" s="15">
        <v>0.38360512880877423</v>
      </c>
      <c r="F30" s="15">
        <v>0.35432413205863428</v>
      </c>
      <c r="G30" s="15">
        <v>0.41877037462980921</v>
      </c>
      <c r="H30" s="54"/>
      <c r="I30" s="15">
        <f t="shared" si="7"/>
        <v>0.38638997304208533</v>
      </c>
      <c r="J30" s="15">
        <f t="shared" si="8"/>
        <v>5.2264155589248494E-4</v>
      </c>
      <c r="K30" s="15">
        <f t="shared" si="9"/>
        <v>2.6398019013870087E-2</v>
      </c>
      <c r="L30" s="60">
        <f t="shared" si="10"/>
        <v>6.8319627463507795E-2</v>
      </c>
    </row>
    <row r="31" spans="2:12" x14ac:dyDescent="0.25">
      <c r="B31" s="50">
        <v>231</v>
      </c>
      <c r="C31" s="15">
        <v>0.4853792442637001</v>
      </c>
      <c r="D31" s="15">
        <v>0.57626083112516158</v>
      </c>
      <c r="E31" s="15">
        <v>0.50565979410708239</v>
      </c>
      <c r="F31" s="15">
        <v>0.52126115076783308</v>
      </c>
      <c r="G31" s="15">
        <v>0.533900383017481</v>
      </c>
      <c r="H31" s="15">
        <v>0.58002962143901771</v>
      </c>
      <c r="I31" s="15">
        <f t="shared" si="7"/>
        <v>0.53374850412004593</v>
      </c>
      <c r="J31" s="15">
        <f t="shared" si="8"/>
        <v>1.2056262929779813E-3</v>
      </c>
      <c r="K31" s="15">
        <f t="shared" si="9"/>
        <v>3.803618739534205E-2</v>
      </c>
      <c r="L31" s="60">
        <f t="shared" si="10"/>
        <v>7.1262377508766364E-2</v>
      </c>
    </row>
    <row r="32" spans="2:12" x14ac:dyDescent="0.25">
      <c r="B32" s="50">
        <v>327.83300000000003</v>
      </c>
      <c r="C32" s="15">
        <v>0.65228801886768839</v>
      </c>
      <c r="D32" s="15">
        <v>0.63402349163635774</v>
      </c>
      <c r="E32" s="15">
        <v>0.62941236602601391</v>
      </c>
      <c r="F32" s="15">
        <v>0.68643810197698363</v>
      </c>
      <c r="G32" s="15">
        <v>0.66324698378016134</v>
      </c>
      <c r="H32" s="15">
        <v>0.71688410975342709</v>
      </c>
      <c r="I32" s="15">
        <f t="shared" si="7"/>
        <v>0.66371551200677203</v>
      </c>
      <c r="J32" s="15">
        <f t="shared" si="8"/>
        <v>9.2205748288286791E-4</v>
      </c>
      <c r="K32" s="15">
        <f t="shared" si="9"/>
        <v>3.3263628477053456E-2</v>
      </c>
      <c r="L32" s="60">
        <f t="shared" si="10"/>
        <v>5.0117298564379582E-2</v>
      </c>
    </row>
  </sheetData>
  <sortState ref="A4:I10">
    <sortCondition ref="C4"/>
  </sortState>
  <mergeCells count="3">
    <mergeCell ref="C2:H2"/>
    <mergeCell ref="C12:I12"/>
    <mergeCell ref="C24:I2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6"/>
  <sheetViews>
    <sheetView topLeftCell="A7" zoomScaleNormal="100" workbookViewId="0">
      <selection activeCell="B28" sqref="B28:B34"/>
    </sheetView>
  </sheetViews>
  <sheetFormatPr baseColWidth="10" defaultRowHeight="15" x14ac:dyDescent="0.25"/>
  <cols>
    <col min="10" max="10" width="11.85546875" bestFit="1" customWidth="1"/>
    <col min="11" max="11" width="15" customWidth="1"/>
  </cols>
  <sheetData>
    <row r="2" spans="1:13" x14ac:dyDescent="0.25">
      <c r="C2" s="139" t="s">
        <v>0</v>
      </c>
      <c r="D2" s="139"/>
      <c r="E2" s="139"/>
      <c r="F2" s="139"/>
      <c r="G2" s="139"/>
      <c r="H2" s="139"/>
      <c r="I2" s="139"/>
    </row>
    <row r="3" spans="1:13" x14ac:dyDescent="0.25">
      <c r="A3" s="15"/>
      <c r="B3" s="3" t="s">
        <v>31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29</v>
      </c>
      <c r="H3" s="3" t="s">
        <v>30</v>
      </c>
      <c r="I3" s="3" t="s">
        <v>4</v>
      </c>
      <c r="M3" s="15" t="s">
        <v>13</v>
      </c>
    </row>
    <row r="4" spans="1:13" x14ac:dyDescent="0.25">
      <c r="A4" s="3">
        <v>1</v>
      </c>
      <c r="B4" s="47">
        <v>0</v>
      </c>
      <c r="C4" s="56">
        <f>C15/3.1091</f>
        <v>3.8776340336184746E-2</v>
      </c>
      <c r="D4" s="56">
        <f t="shared" ref="D4:I4" si="0">D15/3.1091</f>
        <v>4.1368962988633046E-2</v>
      </c>
      <c r="E4" s="56">
        <f t="shared" si="0"/>
        <v>3.9649340121534524E-2</v>
      </c>
      <c r="F4" s="56">
        <f t="shared" si="0"/>
        <v>5.7013349069262483E-2</v>
      </c>
      <c r="G4" s="56">
        <f t="shared" si="0"/>
        <v>5.1016330245852178E-2</v>
      </c>
      <c r="H4" s="56">
        <f t="shared" si="0"/>
        <v>3.6060475372331216E-2</v>
      </c>
      <c r="I4" s="56">
        <f t="shared" si="0"/>
        <v>4.3980799688966364E-2</v>
      </c>
    </row>
    <row r="5" spans="1:13" x14ac:dyDescent="0.25">
      <c r="A5" s="3">
        <v>2</v>
      </c>
      <c r="B5" s="47">
        <v>18.582999999999998</v>
      </c>
      <c r="C5" s="56">
        <f t="shared" ref="C5:H10" si="1">C16/3.1091</f>
        <v>5.2398951465054196E-2</v>
      </c>
      <c r="D5" s="56">
        <f t="shared" si="1"/>
        <v>5.2281963269113246E-2</v>
      </c>
      <c r="E5" s="56">
        <f t="shared" si="1"/>
        <v>5.546895178669068E-2</v>
      </c>
      <c r="F5" s="56">
        <f t="shared" si="1"/>
        <v>6.2254295455276443E-2</v>
      </c>
      <c r="G5" s="56">
        <f t="shared" si="1"/>
        <v>6.6207334276800353E-2</v>
      </c>
      <c r="H5" s="56">
        <f t="shared" si="1"/>
        <v>5.064798912868676E-2</v>
      </c>
      <c r="I5" s="56">
        <f t="shared" ref="I5:I8" si="2">AVERAGE(C5:H5)</f>
        <v>5.6543247563603606E-2</v>
      </c>
      <c r="M5" s="54" t="s">
        <v>38</v>
      </c>
    </row>
    <row r="6" spans="1:13" x14ac:dyDescent="0.25">
      <c r="A6" s="3">
        <v>3</v>
      </c>
      <c r="B6" s="47">
        <v>63.5</v>
      </c>
      <c r="C6" s="56">
        <f t="shared" si="1"/>
        <v>0.12100738846771156</v>
      </c>
      <c r="D6" s="56">
        <f t="shared" si="1"/>
        <v>0.11806512453559648</v>
      </c>
      <c r="E6" s="56">
        <f t="shared" si="1"/>
        <v>0.17753736390714742</v>
      </c>
      <c r="F6" s="56">
        <f t="shared" si="1"/>
        <v>0.1196689575809009</v>
      </c>
      <c r="G6" s="56">
        <f t="shared" si="1"/>
        <v>0.11731842000978192</v>
      </c>
      <c r="H6" s="56">
        <f t="shared" si="1"/>
        <v>0.11267302657023898</v>
      </c>
      <c r="I6" s="56">
        <f t="shared" si="2"/>
        <v>0.12771171351189622</v>
      </c>
    </row>
    <row r="7" spans="1:13" x14ac:dyDescent="0.25">
      <c r="A7" s="3">
        <v>4</v>
      </c>
      <c r="B7" s="50">
        <v>142</v>
      </c>
      <c r="C7" s="56">
        <f t="shared" si="1"/>
        <v>0.33959464478318807</v>
      </c>
      <c r="D7" s="56">
        <f t="shared" si="1"/>
        <v>0.13686381170368883</v>
      </c>
      <c r="E7" s="56">
        <f t="shared" si="1"/>
        <v>0.30143829905885272</v>
      </c>
      <c r="F7" s="56">
        <f t="shared" si="1"/>
        <v>0.38183123965906851</v>
      </c>
      <c r="G7" s="56">
        <f t="shared" si="1"/>
        <v>0.17943043025186289</v>
      </c>
      <c r="H7" s="56">
        <f t="shared" si="1"/>
        <v>0.22722734597408314</v>
      </c>
      <c r="I7" s="56">
        <f t="shared" si="2"/>
        <v>0.26106429523845742</v>
      </c>
    </row>
    <row r="8" spans="1:13" x14ac:dyDescent="0.25">
      <c r="A8" s="3">
        <v>5</v>
      </c>
      <c r="B8" s="50">
        <v>189.767</v>
      </c>
      <c r="C8" s="56">
        <f t="shared" si="1"/>
        <v>0.40738865474321506</v>
      </c>
      <c r="D8" s="56">
        <f t="shared" si="1"/>
        <v>0.20964176320632175</v>
      </c>
      <c r="E8" s="56">
        <f t="shared" si="1"/>
        <v>0.50565979410708239</v>
      </c>
      <c r="F8" s="56">
        <f t="shared" si="1"/>
        <v>0.52624713271590806</v>
      </c>
      <c r="G8" s="56">
        <f t="shared" si="1"/>
        <v>0.23530675129525294</v>
      </c>
      <c r="H8" s="56">
        <f t="shared" si="1"/>
        <v>0.30642835803871604</v>
      </c>
      <c r="I8" s="56">
        <f t="shared" si="2"/>
        <v>0.36511207568441612</v>
      </c>
    </row>
    <row r="9" spans="1:13" x14ac:dyDescent="0.25">
      <c r="A9" s="3">
        <v>6</v>
      </c>
      <c r="B9" s="50">
        <v>231.5</v>
      </c>
      <c r="C9" s="56">
        <f t="shared" si="1"/>
        <v>0.65135647076111736</v>
      </c>
      <c r="D9" s="56">
        <f t="shared" si="1"/>
        <v>0.48324346953424141</v>
      </c>
      <c r="E9" s="56">
        <f t="shared" si="1"/>
        <v>0.65411518401637436</v>
      </c>
      <c r="F9" s="56">
        <f t="shared" si="1"/>
        <v>0.6512753757698948</v>
      </c>
      <c r="G9" s="56">
        <f t="shared" si="1"/>
        <v>0.48798780331837505</v>
      </c>
      <c r="H9" s="56">
        <f t="shared" si="1"/>
        <v>0.56400344569997418</v>
      </c>
      <c r="I9" s="56">
        <f>AVERAGE(C9:H9)</f>
        <v>0.58199695818332953</v>
      </c>
    </row>
    <row r="10" spans="1:13" x14ac:dyDescent="0.25">
      <c r="A10" s="3">
        <v>7</v>
      </c>
      <c r="B10" s="50">
        <v>327.58300000000003</v>
      </c>
      <c r="C10" s="56">
        <f t="shared" si="1"/>
        <v>0.5445250256774854</v>
      </c>
      <c r="D10" s="56">
        <f t="shared" si="1"/>
        <v>0.65702144240338045</v>
      </c>
      <c r="E10" s="56">
        <f t="shared" si="1"/>
        <v>0.68307434780015441</v>
      </c>
      <c r="F10" s="56">
        <f t="shared" si="1"/>
        <v>0.67527637114506778</v>
      </c>
      <c r="G10" s="56">
        <f t="shared" si="1"/>
        <v>0.60387843456577139</v>
      </c>
      <c r="H10" s="56">
        <f t="shared" si="1"/>
        <v>0.57424230325169334</v>
      </c>
      <c r="I10" s="56">
        <f>AVERAGE(C10:H10)</f>
        <v>0.62300298747392546</v>
      </c>
    </row>
    <row r="11" spans="1:13" x14ac:dyDescent="0.25">
      <c r="C11" s="56"/>
      <c r="D11" s="56"/>
      <c r="E11" s="56"/>
      <c r="F11" s="56"/>
      <c r="G11" s="56"/>
      <c r="H11" s="56"/>
      <c r="I11" s="56"/>
    </row>
    <row r="12" spans="1:13" x14ac:dyDescent="0.25">
      <c r="C12" s="56"/>
      <c r="D12" s="56"/>
      <c r="E12" s="56"/>
      <c r="F12" s="56"/>
      <c r="G12" s="56"/>
      <c r="H12" s="56"/>
      <c r="I12" s="56"/>
    </row>
    <row r="13" spans="1:13" x14ac:dyDescent="0.25">
      <c r="C13" s="140" t="s">
        <v>39</v>
      </c>
      <c r="D13" s="140"/>
      <c r="E13" s="140"/>
      <c r="F13" s="140"/>
      <c r="G13" s="140"/>
      <c r="H13" s="140"/>
      <c r="I13" s="140"/>
    </row>
    <row r="14" spans="1:13" x14ac:dyDescent="0.25">
      <c r="A14" s="15"/>
      <c r="B14" s="3" t="s">
        <v>31</v>
      </c>
      <c r="C14" s="59" t="s">
        <v>5</v>
      </c>
      <c r="D14" s="59" t="s">
        <v>6</v>
      </c>
      <c r="E14" s="59" t="s">
        <v>7</v>
      </c>
      <c r="F14" s="59" t="s">
        <v>8</v>
      </c>
      <c r="G14" s="59" t="s">
        <v>29</v>
      </c>
      <c r="H14" s="59" t="s">
        <v>30</v>
      </c>
      <c r="I14" s="59" t="s">
        <v>4</v>
      </c>
      <c r="J14" s="59" t="s">
        <v>42</v>
      </c>
      <c r="K14" s="59" t="s">
        <v>43</v>
      </c>
      <c r="L14" s="59" t="s">
        <v>44</v>
      </c>
    </row>
    <row r="15" spans="1:13" x14ac:dyDescent="0.25">
      <c r="A15" s="3">
        <v>1</v>
      </c>
      <c r="B15" s="47">
        <v>0</v>
      </c>
      <c r="C15" s="56">
        <v>0.120559519739232</v>
      </c>
      <c r="D15" s="56">
        <v>0.128620242827959</v>
      </c>
      <c r="E15" s="56">
        <v>0.12327376337186299</v>
      </c>
      <c r="F15" s="54">
        <v>0.177260203591244</v>
      </c>
      <c r="G15" s="54">
        <v>0.15861487236737901</v>
      </c>
      <c r="H15" s="56">
        <v>0.112115623980115</v>
      </c>
      <c r="I15" s="56">
        <f>AVERAGE(C15:H15)</f>
        <v>0.13674070431296534</v>
      </c>
      <c r="J15">
        <f>_xlfn.VAR.S(C15:H15)</f>
        <v>6.4716695169685925E-4</v>
      </c>
      <c r="K15">
        <f>_xlfn.STDEV.S(C15:H15)</f>
        <v>2.5439476246512216E-2</v>
      </c>
      <c r="L15" s="60">
        <f>K15/I15</f>
        <v>0.18604172308698663</v>
      </c>
    </row>
    <row r="16" spans="1:13" x14ac:dyDescent="0.25">
      <c r="A16" s="3">
        <v>2</v>
      </c>
      <c r="B16" s="47">
        <v>18.582999999999998</v>
      </c>
      <c r="C16" s="58">
        <v>0.16291358</v>
      </c>
      <c r="D16" s="58">
        <v>0.16254985199999999</v>
      </c>
      <c r="E16" s="58">
        <v>0.17245851800000001</v>
      </c>
      <c r="F16" s="55">
        <v>0.19355483000000001</v>
      </c>
      <c r="G16" s="55">
        <v>0.20584522299999999</v>
      </c>
      <c r="H16" s="58">
        <v>0.15746966300000001</v>
      </c>
      <c r="I16" s="56">
        <f t="shared" ref="I16:I19" si="3">AVERAGE(C16:H16)</f>
        <v>0.17579861100000002</v>
      </c>
      <c r="J16" s="15">
        <f t="shared" ref="J16:J21" si="4">_xlfn.VAR.S(C16:I16)</f>
        <v>3.1779040013348324E-4</v>
      </c>
      <c r="K16" s="15">
        <f t="shared" ref="K16:K21" si="5">_xlfn.STDEV.S(C16:H16)</f>
        <v>1.95281458454248E-2</v>
      </c>
      <c r="L16" s="60">
        <f t="shared" ref="L16:L21" si="6">K16/I16</f>
        <v>0.11108248088163107</v>
      </c>
    </row>
    <row r="17" spans="1:12" x14ac:dyDescent="0.25">
      <c r="A17" s="3">
        <v>3</v>
      </c>
      <c r="B17" s="47">
        <v>63.5</v>
      </c>
      <c r="C17" s="56">
        <v>0.37622407148496201</v>
      </c>
      <c r="D17" s="56">
        <v>0.36707627869362303</v>
      </c>
      <c r="E17" s="54">
        <v>0.55198141812371204</v>
      </c>
      <c r="F17" s="56">
        <v>0.37206275601477901</v>
      </c>
      <c r="G17" s="56">
        <v>0.36475469965241297</v>
      </c>
      <c r="H17" s="54">
        <v>0.35031170690953001</v>
      </c>
      <c r="I17" s="56">
        <f t="shared" si="3"/>
        <v>0.3970684884798365</v>
      </c>
      <c r="J17" s="15">
        <f t="shared" si="4"/>
        <v>4.8646170609792554E-3</v>
      </c>
      <c r="K17" s="15">
        <f t="shared" si="5"/>
        <v>7.6403798813770282E-2</v>
      </c>
      <c r="L17" s="60">
        <f t="shared" si="6"/>
        <v>0.19241969844114221</v>
      </c>
    </row>
    <row r="18" spans="1:12" x14ac:dyDescent="0.25">
      <c r="A18" s="3">
        <v>4</v>
      </c>
      <c r="B18" s="50">
        <v>142</v>
      </c>
      <c r="C18" s="56">
        <v>1.05583371009541</v>
      </c>
      <c r="D18" s="54">
        <v>0.42552327696793901</v>
      </c>
      <c r="E18" s="56">
        <v>0.93720181560387905</v>
      </c>
      <c r="F18" s="56">
        <v>1.18715150722401</v>
      </c>
      <c r="G18" s="54">
        <v>0.55786715069606696</v>
      </c>
      <c r="H18" s="54">
        <v>0.70647254136802196</v>
      </c>
      <c r="I18" s="56">
        <f t="shared" si="3"/>
        <v>0.81167500032588791</v>
      </c>
      <c r="J18" s="15">
        <f t="shared" si="4"/>
        <v>7.349203324989606E-2</v>
      </c>
      <c r="K18" s="15">
        <f t="shared" si="5"/>
        <v>0.29696875239640141</v>
      </c>
      <c r="L18" s="60">
        <f t="shared" si="6"/>
        <v>0.36587150309812216</v>
      </c>
    </row>
    <row r="19" spans="1:12" x14ac:dyDescent="0.25">
      <c r="A19" s="3">
        <v>5</v>
      </c>
      <c r="B19" s="50">
        <v>189.767</v>
      </c>
      <c r="C19" s="56">
        <v>1.2666120664621301</v>
      </c>
      <c r="D19" s="54">
        <v>0.65179720598477497</v>
      </c>
      <c r="E19" s="56">
        <v>1.57214686585833</v>
      </c>
      <c r="F19" s="56">
        <v>1.63615496032703</v>
      </c>
      <c r="G19" s="54">
        <v>0.73159222045207095</v>
      </c>
      <c r="H19" s="54">
        <v>0.95271640797817203</v>
      </c>
      <c r="I19" s="56">
        <f t="shared" si="3"/>
        <v>1.1351699545104179</v>
      </c>
      <c r="J19" s="15">
        <f t="shared" si="4"/>
        <v>0.148170887330943</v>
      </c>
      <c r="K19" s="15">
        <f t="shared" si="5"/>
        <v>0.4216693785386027</v>
      </c>
      <c r="L19" s="60">
        <f t="shared" si="6"/>
        <v>0.37145924877871039</v>
      </c>
    </row>
    <row r="20" spans="1:12" x14ac:dyDescent="0.25">
      <c r="A20" s="3">
        <v>6</v>
      </c>
      <c r="B20" s="50">
        <v>231.5</v>
      </c>
      <c r="C20" s="56">
        <v>2.0251324032433899</v>
      </c>
      <c r="D20" s="54">
        <v>1.5024522711289101</v>
      </c>
      <c r="E20" s="56">
        <v>2.0337095186253098</v>
      </c>
      <c r="F20" s="56">
        <v>2.0248802708061802</v>
      </c>
      <c r="G20" s="54">
        <v>1.5172028792971599</v>
      </c>
      <c r="H20" s="56">
        <v>1.7535431130257899</v>
      </c>
      <c r="I20" s="56">
        <f>AVERAGE(C20:H20)</f>
        <v>1.8094867426877901</v>
      </c>
      <c r="J20" s="15">
        <f t="shared" si="4"/>
        <v>5.4333831557437762E-2</v>
      </c>
      <c r="K20" s="15">
        <f t="shared" si="5"/>
        <v>0.25534407741109899</v>
      </c>
      <c r="L20" s="60">
        <f t="shared" si="6"/>
        <v>0.14111409129851593</v>
      </c>
    </row>
    <row r="21" spans="1:12" x14ac:dyDescent="0.25">
      <c r="A21" s="3">
        <v>7</v>
      </c>
      <c r="B21" s="50">
        <v>327.58300000000003</v>
      </c>
      <c r="C21" s="54">
        <v>1.69298275733387</v>
      </c>
      <c r="D21" s="15">
        <v>2.0427453665763502</v>
      </c>
      <c r="E21" s="15">
        <v>2.1237464547454601</v>
      </c>
      <c r="F21" s="15">
        <v>2.0995017655271302</v>
      </c>
      <c r="G21" s="15">
        <v>1.87751844090844</v>
      </c>
      <c r="H21" s="15">
        <v>1.7853767450398399</v>
      </c>
      <c r="I21" s="15">
        <f>AVERAGE(C21:H21)</f>
        <v>1.936978588355182</v>
      </c>
      <c r="J21" s="15">
        <f t="shared" si="4"/>
        <v>2.6422537332684241E-2</v>
      </c>
      <c r="K21" s="15">
        <f t="shared" si="5"/>
        <v>0.17806472081583452</v>
      </c>
      <c r="L21" s="60">
        <f t="shared" si="6"/>
        <v>9.192911160006223E-2</v>
      </c>
    </row>
    <row r="26" spans="1:12" x14ac:dyDescent="0.25">
      <c r="A26" s="15"/>
      <c r="B26" s="15"/>
      <c r="C26" s="140" t="s">
        <v>39</v>
      </c>
      <c r="D26" s="140"/>
      <c r="E26" s="140"/>
      <c r="F26" s="140"/>
      <c r="G26" s="140"/>
      <c r="H26" s="140"/>
      <c r="I26" s="140"/>
    </row>
    <row r="27" spans="1:12" x14ac:dyDescent="0.25">
      <c r="A27" s="15"/>
      <c r="B27" s="3" t="s">
        <v>31</v>
      </c>
      <c r="C27" s="59" t="s">
        <v>5</v>
      </c>
      <c r="D27" s="59" t="s">
        <v>6</v>
      </c>
      <c r="E27" s="59" t="s">
        <v>7</v>
      </c>
      <c r="F27" s="59" t="s">
        <v>8</v>
      </c>
      <c r="G27" s="59" t="s">
        <v>29</v>
      </c>
      <c r="H27" s="59" t="s">
        <v>30</v>
      </c>
      <c r="I27" s="59" t="s">
        <v>4</v>
      </c>
      <c r="J27" s="59" t="s">
        <v>42</v>
      </c>
      <c r="K27" s="59" t="s">
        <v>43</v>
      </c>
      <c r="L27" s="59" t="s">
        <v>44</v>
      </c>
    </row>
    <row r="28" spans="1:12" x14ac:dyDescent="0.25">
      <c r="A28" s="3">
        <v>1</v>
      </c>
      <c r="B28" s="47">
        <v>0</v>
      </c>
      <c r="C28" s="56">
        <v>3.8776340336184746E-2</v>
      </c>
      <c r="D28" s="56">
        <v>4.1368962988633046E-2</v>
      </c>
      <c r="E28" s="56">
        <v>3.9649340121534524E-2</v>
      </c>
      <c r="F28" s="54"/>
      <c r="G28" s="54"/>
      <c r="H28" s="56">
        <v>3.6060475372331216E-2</v>
      </c>
      <c r="I28" s="56">
        <f>AVERAGE(C28:H28)</f>
        <v>3.8963779704670881E-2</v>
      </c>
      <c r="J28" s="15">
        <f>_xlfn.VAR.S(C28:H28)</f>
        <v>4.9064030925540078E-6</v>
      </c>
      <c r="K28" s="15">
        <f>_xlfn.STDEV.S(C28:H28)</f>
        <v>2.2150402011146451E-3</v>
      </c>
      <c r="L28" s="60">
        <f>K28/I28</f>
        <v>5.6848699430694899E-2</v>
      </c>
    </row>
    <row r="29" spans="1:12" x14ac:dyDescent="0.25">
      <c r="A29" s="3">
        <v>2</v>
      </c>
      <c r="B29" s="47">
        <v>18.582999999999998</v>
      </c>
      <c r="C29" s="58">
        <v>5.2398951465054196E-2</v>
      </c>
      <c r="D29" s="58">
        <v>5.2281963269113246E-2</v>
      </c>
      <c r="E29" s="58">
        <v>5.546895178669068E-2</v>
      </c>
      <c r="F29" s="55"/>
      <c r="G29" s="55"/>
      <c r="H29" s="58">
        <v>5.064798912868676E-2</v>
      </c>
      <c r="I29" s="56">
        <f t="shared" ref="I29:I32" si="7">AVERAGE(C29:H29)</f>
        <v>5.2699463912386217E-2</v>
      </c>
      <c r="J29" s="15">
        <f t="shared" ref="J29:J34" si="8">_xlfn.VAR.S(C29:I29)</f>
        <v>3.0358065980522528E-6</v>
      </c>
      <c r="K29" s="15">
        <f t="shared" ref="K29:K34" si="9">_xlfn.STDEV.S(C29:H29)</f>
        <v>2.0119001294140668E-3</v>
      </c>
      <c r="L29" s="60">
        <f t="shared" ref="L29:L34" si="10">K29/I29</f>
        <v>3.8176861395760799E-2</v>
      </c>
    </row>
    <row r="30" spans="1:12" x14ac:dyDescent="0.25">
      <c r="A30" s="3">
        <v>3</v>
      </c>
      <c r="B30" s="47">
        <v>63.5</v>
      </c>
      <c r="C30" s="56">
        <v>0.12100738846771156</v>
      </c>
      <c r="D30" s="56">
        <v>0.11806512453559648</v>
      </c>
      <c r="E30" s="54"/>
      <c r="F30" s="56">
        <v>0.1196689575809009</v>
      </c>
      <c r="G30" s="56">
        <v>0.11731842000978192</v>
      </c>
      <c r="H30" s="54"/>
      <c r="I30" s="56">
        <f t="shared" si="7"/>
        <v>0.11901497264849771</v>
      </c>
      <c r="J30" s="15">
        <f t="shared" si="8"/>
        <v>2.0444798454948863E-6</v>
      </c>
      <c r="K30" s="15">
        <f t="shared" si="9"/>
        <v>1.6510521273801488E-3</v>
      </c>
      <c r="L30" s="60">
        <f t="shared" si="10"/>
        <v>1.3872642161221298E-2</v>
      </c>
    </row>
    <row r="31" spans="1:12" x14ac:dyDescent="0.25">
      <c r="A31" s="3">
        <v>4</v>
      </c>
      <c r="B31" s="50">
        <v>142</v>
      </c>
      <c r="C31" s="56">
        <v>0.33959464478318807</v>
      </c>
      <c r="D31" s="54"/>
      <c r="E31" s="56">
        <v>0.30143829905885272</v>
      </c>
      <c r="F31" s="56">
        <v>0.35183123965906898</v>
      </c>
      <c r="G31" s="54"/>
      <c r="H31" s="54"/>
      <c r="I31" s="56">
        <f t="shared" si="7"/>
        <v>0.33095472783370328</v>
      </c>
      <c r="J31" s="15">
        <f t="shared" si="8"/>
        <v>4.6056549283648491E-4</v>
      </c>
      <c r="K31" s="15">
        <f t="shared" si="9"/>
        <v>2.6283992072261918E-2</v>
      </c>
      <c r="L31" s="60">
        <f t="shared" si="10"/>
        <v>7.9418693439753441E-2</v>
      </c>
    </row>
    <row r="32" spans="1:12" x14ac:dyDescent="0.25">
      <c r="A32" s="3">
        <v>5</v>
      </c>
      <c r="B32" s="50">
        <v>189.767</v>
      </c>
      <c r="C32" s="56">
        <v>0.48738865474321502</v>
      </c>
      <c r="D32" s="54"/>
      <c r="E32" s="56">
        <v>0.50565979410708239</v>
      </c>
      <c r="F32" s="56">
        <v>0.52624713271590806</v>
      </c>
      <c r="G32" s="54"/>
      <c r="H32" s="54"/>
      <c r="I32" s="56">
        <f t="shared" si="7"/>
        <v>0.50643186052206846</v>
      </c>
      <c r="J32" s="15">
        <f t="shared" si="8"/>
        <v>2.5196159500028644E-4</v>
      </c>
      <c r="K32" s="15">
        <f t="shared" si="9"/>
        <v>1.9440740533745868E-2</v>
      </c>
      <c r="L32" s="60">
        <f t="shared" si="10"/>
        <v>3.8387672753655101E-2</v>
      </c>
    </row>
    <row r="33" spans="1:12" x14ac:dyDescent="0.25">
      <c r="A33" s="3">
        <v>6</v>
      </c>
      <c r="B33" s="50">
        <v>231.5</v>
      </c>
      <c r="C33" s="56">
        <v>0.65135647076111736</v>
      </c>
      <c r="D33" s="54"/>
      <c r="E33" s="56">
        <v>0.65411518401637436</v>
      </c>
      <c r="F33" s="56">
        <v>0.6512753757698948</v>
      </c>
      <c r="G33" s="54"/>
      <c r="H33" s="56">
        <v>0.56400344569997418</v>
      </c>
      <c r="I33" s="56">
        <f>AVERAGE(C33:H33)</f>
        <v>0.63018761906184018</v>
      </c>
      <c r="J33" s="15">
        <f t="shared" si="8"/>
        <v>1.4614217333727697E-3</v>
      </c>
      <c r="K33" s="15">
        <f t="shared" si="9"/>
        <v>4.4142522709556292E-2</v>
      </c>
      <c r="L33" s="60">
        <f t="shared" si="10"/>
        <v>7.0046635913398672E-2</v>
      </c>
    </row>
    <row r="34" spans="1:12" x14ac:dyDescent="0.25">
      <c r="A34" s="3">
        <v>7</v>
      </c>
      <c r="B34" s="50">
        <v>327.58300000000003</v>
      </c>
      <c r="C34" s="54"/>
      <c r="D34" s="15">
        <v>0.65702144240338045</v>
      </c>
      <c r="E34" s="15">
        <v>0.68307434780015441</v>
      </c>
      <c r="F34" s="15">
        <v>0.67527637114506778</v>
      </c>
      <c r="G34" s="15">
        <v>0.60387843456577139</v>
      </c>
      <c r="H34" s="15">
        <v>0.57424230325169334</v>
      </c>
      <c r="I34" s="15">
        <f>AVERAGE(C34:H34)</f>
        <v>0.63869857983321343</v>
      </c>
      <c r="J34" s="15">
        <f t="shared" si="8"/>
        <v>1.8019849999747523E-3</v>
      </c>
      <c r="K34" s="15">
        <f t="shared" si="9"/>
        <v>4.7460312366949718E-2</v>
      </c>
      <c r="L34" s="60">
        <f t="shared" si="10"/>
        <v>7.4307840764799057E-2</v>
      </c>
    </row>
    <row r="39" spans="1:12" ht="15" customHeight="1" x14ac:dyDescent="0.25"/>
    <row r="66" ht="70.5" customHeight="1" x14ac:dyDescent="0.25"/>
  </sheetData>
  <mergeCells count="3">
    <mergeCell ref="C13:I13"/>
    <mergeCell ref="C2:I2"/>
    <mergeCell ref="C26:I2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6"/>
  <sheetViews>
    <sheetView topLeftCell="A4" workbookViewId="0">
      <selection activeCell="L17" sqref="L17"/>
    </sheetView>
  </sheetViews>
  <sheetFormatPr baseColWidth="10" defaultRowHeight="15" x14ac:dyDescent="0.25"/>
  <cols>
    <col min="1" max="1" width="10.28515625" customWidth="1"/>
    <col min="2" max="2" width="16" customWidth="1"/>
    <col min="4" max="4" width="15.85546875" customWidth="1"/>
    <col min="6" max="6" width="16.28515625" customWidth="1"/>
    <col min="8" max="8" width="16.42578125" customWidth="1"/>
  </cols>
  <sheetData>
    <row r="2" spans="1:11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75" thickBot="1" x14ac:dyDescent="0.3">
      <c r="A3" s="1"/>
      <c r="B3" s="32" t="s">
        <v>97</v>
      </c>
      <c r="C3" s="5" t="s">
        <v>50</v>
      </c>
      <c r="D3" s="32" t="s">
        <v>97</v>
      </c>
      <c r="E3" s="5" t="s">
        <v>47</v>
      </c>
      <c r="F3" s="32" t="s">
        <v>97</v>
      </c>
      <c r="G3" s="5" t="s">
        <v>48</v>
      </c>
      <c r="H3" s="32" t="s">
        <v>97</v>
      </c>
      <c r="I3" s="5" t="s">
        <v>49</v>
      </c>
      <c r="J3" s="1"/>
      <c r="K3" s="1"/>
    </row>
    <row r="4" spans="1:11" x14ac:dyDescent="0.25">
      <c r="A4" s="1"/>
      <c r="B4" s="33">
        <f>'Control Crecimiento'!T5/24</f>
        <v>0</v>
      </c>
      <c r="C4" s="34">
        <f>'Control Crecimiento'!U5</f>
        <v>4.8717260376846858E-2</v>
      </c>
      <c r="D4" s="10">
        <f>'3300Hz Crecimiento'!B27/24</f>
        <v>0</v>
      </c>
      <c r="E4" s="57">
        <f>'3300Hz Crecimiento'!I27</f>
        <v>4.6036903538079627E-2</v>
      </c>
      <c r="F4" s="10">
        <f>'2200Hz Crecimiento'!B26/24</f>
        <v>0</v>
      </c>
      <c r="G4" s="57">
        <f>'2200Hz Crecimiento'!I26</f>
        <v>3.5586325970466688E-2</v>
      </c>
      <c r="H4" s="10">
        <f>'1100Hz Crecimiento'!B28/24</f>
        <v>0</v>
      </c>
      <c r="I4" s="57">
        <f>'1100Hz Crecimiento'!I28</f>
        <v>3.8963779704670881E-2</v>
      </c>
      <c r="J4" s="1"/>
      <c r="K4" s="1"/>
    </row>
    <row r="5" spans="1:11" x14ac:dyDescent="0.25">
      <c r="A5" s="1"/>
      <c r="B5" s="33">
        <f>'Control Crecimiento'!T6/24</f>
        <v>1.5057777777777777</v>
      </c>
      <c r="C5" s="34">
        <f>'Control Crecimiento'!U6</f>
        <v>0.10188082689283072</v>
      </c>
      <c r="D5" s="10">
        <f>'3300Hz Crecimiento'!B28/24</f>
        <v>1.8888749999999999</v>
      </c>
      <c r="E5" s="57">
        <f>'3300Hz Crecimiento'!I28</f>
        <v>0.14091832756234801</v>
      </c>
      <c r="F5" s="10">
        <f>'2200Hz Crecimiento'!B27/24</f>
        <v>1.8541666666666667</v>
      </c>
      <c r="G5" s="57">
        <f>'2200Hz Crecimiento'!I27</f>
        <v>4.8095078716860938E-2</v>
      </c>
      <c r="H5" s="10">
        <f>'1100Hz Crecimiento'!B29/24</f>
        <v>0.7742916666666666</v>
      </c>
      <c r="I5" s="57">
        <f>'1100Hz Crecimiento'!I29</f>
        <v>5.2699463912386217E-2</v>
      </c>
      <c r="J5" s="1"/>
      <c r="K5" s="1"/>
    </row>
    <row r="6" spans="1:11" x14ac:dyDescent="0.25">
      <c r="A6" s="1"/>
      <c r="B6" s="33">
        <f>'Control Crecimiento'!T7/24</f>
        <v>3.1087916666666668</v>
      </c>
      <c r="C6" s="34">
        <f>'Control Crecimiento'!U7</f>
        <v>0.15447468829855762</v>
      </c>
      <c r="D6" s="10">
        <f>'3300Hz Crecimiento'!B29/24</f>
        <v>2.7847083333333331</v>
      </c>
      <c r="E6" s="57">
        <f>'3300Hz Crecimiento'!I29</f>
        <v>0.26834370573235145</v>
      </c>
      <c r="F6" s="10">
        <f>'2200Hz Crecimiento'!B28/24</f>
        <v>3.8958333333333335</v>
      </c>
      <c r="G6" s="57">
        <f>'2200Hz Crecimiento'!I28</f>
        <v>0.1313045978657027</v>
      </c>
      <c r="H6" s="10">
        <f>'1100Hz Crecimiento'!B30/24</f>
        <v>2.6458333333333335</v>
      </c>
      <c r="I6" s="57">
        <f>'1100Hz Crecimiento'!I30</f>
        <v>0.11901497264849771</v>
      </c>
      <c r="J6" s="1"/>
      <c r="K6" s="1"/>
    </row>
    <row r="7" spans="1:11" x14ac:dyDescent="0.25">
      <c r="A7" s="1"/>
      <c r="B7" s="33">
        <f>'Control Crecimiento'!T8/24</f>
        <v>5.9513888888888893</v>
      </c>
      <c r="C7" s="34">
        <f>'Control Crecimiento'!U8</f>
        <v>0.42324849409458748</v>
      </c>
      <c r="D7" s="10">
        <f>'3300Hz Crecimiento'!B30/24</f>
        <v>6</v>
      </c>
      <c r="E7" s="57">
        <f>'3300Hz Crecimiento'!I30</f>
        <v>0.45881899850086733</v>
      </c>
      <c r="F7" s="10">
        <f>'2200Hz Crecimiento'!B29/24</f>
        <v>5.9375</v>
      </c>
      <c r="G7" s="57">
        <f>'2200Hz Crecimiento'!I29</f>
        <v>0.3560975103882828</v>
      </c>
      <c r="H7" s="10">
        <f>'1100Hz Crecimiento'!B31/24</f>
        <v>5.916666666666667</v>
      </c>
      <c r="I7" s="57">
        <f>'1100Hz Crecimiento'!I31</f>
        <v>0.33095472783370328</v>
      </c>
      <c r="J7" s="1"/>
      <c r="K7" s="1"/>
    </row>
    <row r="8" spans="1:11" x14ac:dyDescent="0.25">
      <c r="A8" s="1"/>
      <c r="B8" s="33">
        <f>'Control Crecimiento'!T9/24</f>
        <v>8.1402777777777775</v>
      </c>
      <c r="C8" s="34">
        <f>'Control Crecimiento'!U9</f>
        <v>0.45278328255846262</v>
      </c>
      <c r="D8" s="10">
        <f>'3300Hz Crecimiento'!B31/24</f>
        <v>8.7430416666666666</v>
      </c>
      <c r="E8" s="57">
        <f>'3300Hz Crecimiento'!I31</f>
        <v>0.53273881641904408</v>
      </c>
      <c r="F8" s="10">
        <f>'2200Hz Crecimiento'!B30/24</f>
        <v>7.770833333333333</v>
      </c>
      <c r="G8" s="57">
        <f>'2200Hz Crecimiento'!I30</f>
        <v>0.38638997304208533</v>
      </c>
      <c r="H8" s="10">
        <f>'1100Hz Crecimiento'!B32/24</f>
        <v>7.9069583333333329</v>
      </c>
      <c r="I8" s="57">
        <f>'1100Hz Crecimiento'!I32</f>
        <v>0.50643186052206846</v>
      </c>
      <c r="J8" s="1"/>
      <c r="K8" s="1"/>
    </row>
    <row r="9" spans="1:11" x14ac:dyDescent="0.25">
      <c r="A9" s="1"/>
      <c r="B9" s="33">
        <f>'Control Crecimiento'!T10/24</f>
        <v>9.6782361111111097</v>
      </c>
      <c r="C9" s="34">
        <f>'Control Crecimiento'!U10</f>
        <v>0.55877266196954234</v>
      </c>
      <c r="D9" s="10">
        <f>'3300Hz Crecimiento'!B32/24</f>
        <v>9.7638750000000005</v>
      </c>
      <c r="E9" s="57">
        <f>'3300Hz Crecimiento'!I32</f>
        <v>0.63196960572622407</v>
      </c>
      <c r="F9" s="10">
        <f>'2200Hz Crecimiento'!B31/24</f>
        <v>9.625</v>
      </c>
      <c r="G9" s="57">
        <f>'2200Hz Crecimiento'!I31</f>
        <v>0.53374850412004593</v>
      </c>
      <c r="H9" s="10">
        <f>'1100Hz Crecimiento'!B33/24</f>
        <v>9.6458333333333339</v>
      </c>
      <c r="I9" s="57">
        <f>'1100Hz Crecimiento'!I33</f>
        <v>0.63018761906184018</v>
      </c>
      <c r="J9" s="1"/>
      <c r="K9" s="1"/>
    </row>
    <row r="10" spans="1:11" ht="15.75" thickBot="1" x14ac:dyDescent="0.3">
      <c r="A10" s="1"/>
      <c r="B10" s="33">
        <f>'Control Crecimiento'!T11/24</f>
        <v>13.753458333333334</v>
      </c>
      <c r="C10" s="36">
        <f>'Control Crecimiento'!U11</f>
        <v>0.61922205000361652</v>
      </c>
      <c r="D10" s="10">
        <f>'3300Hz Crecimiento'!B33/24</f>
        <v>13.951375000000001</v>
      </c>
      <c r="E10" s="61">
        <f>'3300Hz Crecimiento'!I33</f>
        <v>0.66346388406370904</v>
      </c>
      <c r="F10" s="10">
        <f>'2200Hz Crecimiento'!B32/24</f>
        <v>13.659708333333334</v>
      </c>
      <c r="G10" s="61">
        <f>'2200Hz Crecimiento'!I32</f>
        <v>0.66371551200677203</v>
      </c>
      <c r="H10" s="10">
        <f>'1100Hz Crecimiento'!B34/24</f>
        <v>13.649291666666668</v>
      </c>
      <c r="I10" s="61">
        <f>'1100Hz Crecimiento'!I34</f>
        <v>0.63869857983321343</v>
      </c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7" ht="15.75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7" ht="23.25" x14ac:dyDescent="0.35">
      <c r="M19" s="88"/>
      <c r="N19" s="141" t="s">
        <v>100</v>
      </c>
      <c r="O19" s="141"/>
      <c r="P19" s="141"/>
      <c r="Q19" s="142"/>
    </row>
    <row r="20" spans="1:17" ht="30" x14ac:dyDescent="0.25">
      <c r="M20" s="89" t="s">
        <v>101</v>
      </c>
      <c r="N20" s="87" t="s">
        <v>102</v>
      </c>
      <c r="O20" s="87" t="s">
        <v>46</v>
      </c>
      <c r="P20" s="87" t="s">
        <v>53</v>
      </c>
      <c r="Q20" s="90" t="s">
        <v>60</v>
      </c>
    </row>
    <row r="21" spans="1:17" x14ac:dyDescent="0.25">
      <c r="M21" s="89">
        <v>0</v>
      </c>
      <c r="N21" s="87">
        <v>4.4999999999999998E-2</v>
      </c>
      <c r="O21" s="87">
        <v>4.5999999999999999E-2</v>
      </c>
      <c r="P21" s="87">
        <v>4.1000000000000002E-2</v>
      </c>
      <c r="Q21" s="90">
        <v>4.2999999999999997E-2</v>
      </c>
    </row>
    <row r="22" spans="1:17" x14ac:dyDescent="0.25">
      <c r="M22" s="89">
        <v>1.5</v>
      </c>
      <c r="N22" s="87">
        <v>9.9000000000000005E-2</v>
      </c>
      <c r="O22" s="87">
        <v>0.12</v>
      </c>
      <c r="P22" s="87">
        <v>4.2000000000000003E-2</v>
      </c>
      <c r="Q22" s="90">
        <v>7.0000000000000007E-2</v>
      </c>
    </row>
    <row r="23" spans="1:17" x14ac:dyDescent="0.25">
      <c r="M23" s="89">
        <v>3</v>
      </c>
      <c r="N23" s="87">
        <v>0.16</v>
      </c>
      <c r="O23" s="87">
        <v>0.28999999999999998</v>
      </c>
      <c r="P23" s="87">
        <v>0.09</v>
      </c>
      <c r="Q23" s="90">
        <v>0.16</v>
      </c>
    </row>
    <row r="24" spans="1:17" x14ac:dyDescent="0.25">
      <c r="M24" s="89">
        <v>6</v>
      </c>
      <c r="N24" s="87">
        <v>0.42</v>
      </c>
      <c r="O24" s="87">
        <v>0.46</v>
      </c>
      <c r="P24" s="87">
        <v>0.36</v>
      </c>
      <c r="Q24" s="90">
        <v>0.33</v>
      </c>
    </row>
    <row r="25" spans="1:17" x14ac:dyDescent="0.25">
      <c r="M25" s="89">
        <v>8</v>
      </c>
      <c r="N25" s="87">
        <v>0.45</v>
      </c>
      <c r="O25" s="87">
        <v>0.52</v>
      </c>
      <c r="P25" s="87">
        <v>0.4</v>
      </c>
      <c r="Q25" s="90">
        <v>0.52</v>
      </c>
    </row>
    <row r="26" spans="1:17" x14ac:dyDescent="0.25">
      <c r="M26" s="89">
        <v>10</v>
      </c>
      <c r="N26" s="87">
        <v>0.56000000000000005</v>
      </c>
      <c r="O26" s="87">
        <v>0.64</v>
      </c>
      <c r="P26" s="87">
        <v>0.55000000000000004</v>
      </c>
      <c r="Q26" s="90">
        <v>0.64</v>
      </c>
    </row>
    <row r="27" spans="1:17" x14ac:dyDescent="0.25">
      <c r="M27" s="89">
        <v>14</v>
      </c>
      <c r="N27" s="87">
        <v>0.62</v>
      </c>
      <c r="O27" s="87">
        <v>0.66</v>
      </c>
      <c r="P27" s="87">
        <v>0.65</v>
      </c>
      <c r="Q27" s="90">
        <v>0.63</v>
      </c>
    </row>
    <row r="28" spans="1:17" ht="15.75" thickBot="1" x14ac:dyDescent="0.3">
      <c r="M28" s="91"/>
      <c r="N28" s="92"/>
      <c r="O28" s="92"/>
      <c r="P28" s="92"/>
      <c r="Q28" s="93"/>
    </row>
    <row r="39" spans="2:9" x14ac:dyDescent="0.25">
      <c r="B39" t="s">
        <v>45</v>
      </c>
      <c r="C39" t="s">
        <v>50</v>
      </c>
      <c r="D39" t="s">
        <v>45</v>
      </c>
      <c r="E39" t="s">
        <v>47</v>
      </c>
      <c r="F39" t="s">
        <v>45</v>
      </c>
      <c r="G39" t="s">
        <v>48</v>
      </c>
      <c r="H39" t="s">
        <v>45</v>
      </c>
      <c r="I39" t="s">
        <v>49</v>
      </c>
    </row>
    <row r="40" spans="2:9" x14ac:dyDescent="0.25">
      <c r="B40">
        <v>0</v>
      </c>
      <c r="C40">
        <v>4.6696692101479184E-2</v>
      </c>
      <c r="D40">
        <v>0</v>
      </c>
      <c r="E40">
        <v>4.6036903538079633E-2</v>
      </c>
      <c r="F40">
        <v>0</v>
      </c>
      <c r="G40">
        <v>3.5586325970466688E-2</v>
      </c>
      <c r="H40">
        <v>0</v>
      </c>
      <c r="I40">
        <v>3.8963779704670881E-2</v>
      </c>
    </row>
    <row r="41" spans="2:9" x14ac:dyDescent="0.25">
      <c r="B41">
        <v>36.138666666666666</v>
      </c>
      <c r="C41">
        <v>9.7452527557472329E-2</v>
      </c>
      <c r="D41">
        <v>45.332999999999998</v>
      </c>
      <c r="E41">
        <v>0.14091832756234801</v>
      </c>
      <c r="F41">
        <v>44.5</v>
      </c>
      <c r="G41">
        <v>4.8095078716860938E-2</v>
      </c>
      <c r="H41">
        <v>18.582999999999998</v>
      </c>
      <c r="I41">
        <v>5.2699463912386217E-2</v>
      </c>
    </row>
    <row r="42" spans="2:9" x14ac:dyDescent="0.25">
      <c r="B42">
        <v>74.611000000000004</v>
      </c>
      <c r="C42">
        <v>0.16105465651635673</v>
      </c>
      <c r="D42">
        <v>66.832999999999998</v>
      </c>
      <c r="E42">
        <v>0.26834370573235145</v>
      </c>
      <c r="F42">
        <v>93.5</v>
      </c>
      <c r="G42">
        <v>0.1313045978657027</v>
      </c>
      <c r="H42">
        <v>63.5</v>
      </c>
      <c r="I42">
        <v>0.11901497264849771</v>
      </c>
    </row>
    <row r="43" spans="2:9" x14ac:dyDescent="0.25">
      <c r="B43">
        <v>142.83333333333334</v>
      </c>
      <c r="C43">
        <v>0.39202768479257499</v>
      </c>
      <c r="D43">
        <v>144</v>
      </c>
      <c r="E43">
        <v>0.45881899850086733</v>
      </c>
      <c r="F43">
        <v>142.5</v>
      </c>
      <c r="G43">
        <v>0.3560975103882828</v>
      </c>
      <c r="H43">
        <v>142</v>
      </c>
      <c r="I43">
        <v>0.33095472783370328</v>
      </c>
    </row>
    <row r="44" spans="2:9" x14ac:dyDescent="0.25">
      <c r="B44">
        <v>195.36666666666665</v>
      </c>
      <c r="C44">
        <v>0.42760535342756106</v>
      </c>
      <c r="D44">
        <v>209.833</v>
      </c>
      <c r="E44">
        <v>0.53273881641904408</v>
      </c>
      <c r="F44">
        <v>186.5</v>
      </c>
      <c r="G44">
        <v>0.38638997304208533</v>
      </c>
      <c r="H44">
        <v>189.767</v>
      </c>
      <c r="I44">
        <v>0.50643186052206846</v>
      </c>
    </row>
    <row r="45" spans="2:9" x14ac:dyDescent="0.25">
      <c r="B45">
        <v>232.27766666666665</v>
      </c>
      <c r="C45">
        <v>0.55877266196954234</v>
      </c>
      <c r="D45">
        <v>234.333</v>
      </c>
      <c r="E45">
        <v>0.63196960572622396</v>
      </c>
      <c r="F45">
        <v>231</v>
      </c>
      <c r="G45">
        <v>0.53374850412004593</v>
      </c>
      <c r="H45">
        <v>231.5</v>
      </c>
      <c r="I45">
        <v>0.63018761906184018</v>
      </c>
    </row>
    <row r="46" spans="2:9" x14ac:dyDescent="0.25">
      <c r="B46">
        <v>330.08300000000003</v>
      </c>
      <c r="C46">
        <v>0.61922205000361652</v>
      </c>
      <c r="D46">
        <v>334.83300000000003</v>
      </c>
      <c r="E46">
        <v>0.66346388406370904</v>
      </c>
      <c r="F46">
        <v>327.83300000000003</v>
      </c>
      <c r="G46">
        <v>0.66371551200677203</v>
      </c>
      <c r="H46">
        <v>327.58300000000003</v>
      </c>
      <c r="I46">
        <v>0.63869857983321343</v>
      </c>
    </row>
  </sheetData>
  <mergeCells count="1">
    <mergeCell ref="N19:Q1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Z107"/>
  <sheetViews>
    <sheetView workbookViewId="0">
      <selection activeCell="M103" sqref="M103"/>
    </sheetView>
  </sheetViews>
  <sheetFormatPr baseColWidth="10" defaultRowHeight="15" x14ac:dyDescent="0.25"/>
  <cols>
    <col min="23" max="23" width="12" bestFit="1" customWidth="1"/>
  </cols>
  <sheetData>
    <row r="2" spans="1:30" x14ac:dyDescent="0.25">
      <c r="A2" t="s">
        <v>34</v>
      </c>
      <c r="E2" t="s">
        <v>41</v>
      </c>
      <c r="F2" t="s">
        <v>36</v>
      </c>
      <c r="I2" s="62" t="s">
        <v>51</v>
      </c>
    </row>
    <row r="3" spans="1:30" x14ac:dyDescent="0.25">
      <c r="A3" t="s">
        <v>35</v>
      </c>
      <c r="E3" t="s">
        <v>87</v>
      </c>
      <c r="F3" t="s">
        <v>37</v>
      </c>
    </row>
    <row r="5" spans="1:30" ht="15.75" thickBot="1" x14ac:dyDescent="0.3">
      <c r="W5" s="15"/>
    </row>
    <row r="6" spans="1:30" ht="15.75" thickBot="1" x14ac:dyDescent="0.3">
      <c r="B6" t="str">
        <f>'Control Crecimiento'!H4</f>
        <v xml:space="preserve">Muestra </v>
      </c>
      <c r="C6" s="143" t="s">
        <v>11</v>
      </c>
      <c r="D6" s="144"/>
      <c r="E6" s="144"/>
      <c r="F6" s="144"/>
      <c r="G6" s="144"/>
      <c r="H6" s="145"/>
      <c r="I6" t="s">
        <v>98</v>
      </c>
      <c r="J6" s="143" t="s">
        <v>46</v>
      </c>
      <c r="K6" s="144"/>
      <c r="L6" s="144"/>
      <c r="M6" s="144"/>
      <c r="N6" s="144"/>
      <c r="O6" s="145"/>
      <c r="P6" t="s">
        <v>98</v>
      </c>
      <c r="Q6" s="143" t="s">
        <v>53</v>
      </c>
      <c r="R6" s="144"/>
      <c r="S6" s="144"/>
      <c r="T6" s="144"/>
      <c r="U6" s="144"/>
      <c r="V6" s="145"/>
      <c r="X6" s="143" t="s">
        <v>60</v>
      </c>
      <c r="Y6" s="144"/>
      <c r="Z6" s="144"/>
      <c r="AA6" s="144"/>
      <c r="AB6" s="144"/>
      <c r="AC6" s="145"/>
    </row>
    <row r="7" spans="1:30" x14ac:dyDescent="0.25">
      <c r="B7">
        <f>'Control Crecimiento'!H5</f>
        <v>1</v>
      </c>
      <c r="C7">
        <f>'Control Crecimiento'!I5</f>
        <v>0.13618471506487442</v>
      </c>
      <c r="D7" s="54">
        <f>'Control Crecimiento'!J5</f>
        <v>0.15146683423765459</v>
      </c>
      <c r="E7">
        <f>'Control Crecimiento'!K5</f>
        <v>0.16362355670152898</v>
      </c>
      <c r="F7">
        <f>'Control Crecimiento'!L5</f>
        <v>0.15459223094656036</v>
      </c>
      <c r="G7">
        <f>'Control Crecimiento'!M5</f>
        <v>0.15146683423765459</v>
      </c>
      <c r="H7">
        <f t="shared" ref="H7:H13" si="0">G7</f>
        <v>0.15146683423765459</v>
      </c>
      <c r="J7" s="56">
        <f>'3300Hz Crecimiento'!C27</f>
        <v>5.0663932372981564E-2</v>
      </c>
      <c r="K7" s="56">
        <f>'3300Hz Crecimiento'!D27</f>
        <v>4.4328304775246213E-2</v>
      </c>
      <c r="L7" s="56">
        <f>'3300Hz Crecimiento'!E27</f>
        <v>4.380324156901514E-2</v>
      </c>
      <c r="M7" s="56">
        <f>'3300Hz Crecimiento'!F27</f>
        <v>4.6027414797663951E-2</v>
      </c>
      <c r="N7" s="54">
        <f>'3300Hz Crecimiento'!G27</f>
        <v>4.6036903538079633E-2</v>
      </c>
      <c r="O7" s="56">
        <f>'3300Hz Crecimiento'!H27</f>
        <v>4.5361624175491298E-2</v>
      </c>
      <c r="P7">
        <f>(J8-J7)/(I16-I15)</f>
        <v>2.1098605560384786E-3</v>
      </c>
      <c r="Q7" s="54">
        <f>'2200Hz Crecimiento'!C14</f>
        <v>0.15248423660088101</v>
      </c>
      <c r="R7" s="15">
        <f>'2200Hz Crecimiento'!D14</f>
        <v>0.103536068410658</v>
      </c>
      <c r="S7" s="15">
        <f>'2200Hz Crecimiento'!E14</f>
        <v>0.116166248321931</v>
      </c>
      <c r="T7" s="15">
        <f>'2200Hz Crecimiento'!F14</f>
        <v>0.112222021491745</v>
      </c>
      <c r="U7" s="54">
        <f>'2200Hz Crecimiento'!G14</f>
        <v>8.7866888461813494E-2</v>
      </c>
      <c r="V7" s="54">
        <f>'2200Hz Crecimiento'!H14</f>
        <v>0.122432739431914</v>
      </c>
      <c r="W7">
        <f>(Q8-Q7)/(P16-P15)</f>
        <v>6.9649385285707794E-5</v>
      </c>
      <c r="X7">
        <f>'1100Hz Crecimiento'!C15</f>
        <v>0.120559519739232</v>
      </c>
      <c r="Y7">
        <f>'1100Hz Crecimiento'!D15</f>
        <v>0.128620242827959</v>
      </c>
      <c r="Z7">
        <f>'1100Hz Crecimiento'!E15</f>
        <v>0.12327376337186299</v>
      </c>
      <c r="AA7" s="54">
        <f>'1100Hz Crecimiento'!F15</f>
        <v>0.177260203591244</v>
      </c>
      <c r="AB7" s="54">
        <f>'1100Hz Crecimiento'!G15</f>
        <v>0.15861487236737901</v>
      </c>
      <c r="AC7">
        <f>'1100Hz Crecimiento'!H15</f>
        <v>0.112115623980115</v>
      </c>
      <c r="AD7">
        <f>(X9-X8)/(W17-W16)</f>
        <v>4.7489923967531673E-3</v>
      </c>
    </row>
    <row r="8" spans="1:30" x14ac:dyDescent="0.25">
      <c r="B8">
        <f>'Control Crecimiento'!H6</f>
        <v>2</v>
      </c>
      <c r="C8">
        <f>'Control Crecimiento'!I6</f>
        <v>0.32064468927614947</v>
      </c>
      <c r="D8" s="54">
        <f>'Control Crecimiento'!J6</f>
        <v>0.31675767889250001</v>
      </c>
      <c r="E8">
        <f>'Control Crecimiento'!K6</f>
        <v>0.279658833490184</v>
      </c>
      <c r="F8">
        <f>'Control Crecimiento'!L6</f>
        <v>0.34996951391116649</v>
      </c>
      <c r="G8">
        <f>'Control Crecimiento'!M6</f>
        <v>0.31675767889250001</v>
      </c>
      <c r="H8">
        <f t="shared" si="0"/>
        <v>0.31675767889250001</v>
      </c>
      <c r="J8" s="56">
        <f>'3300Hz Crecimiento'!C28</f>
        <v>0.14631024095987391</v>
      </c>
      <c r="K8" s="56">
        <f>'3300Hz Crecimiento'!D28</f>
        <v>0.14167293151505966</v>
      </c>
      <c r="L8" s="56">
        <f>'3300Hz Crecimiento'!E28</f>
        <v>0.13882514255899456</v>
      </c>
      <c r="M8" s="54">
        <f>'3300Hz Crecimiento'!F28</f>
        <v>0.14091832756234801</v>
      </c>
      <c r="N8" s="56">
        <f>'3300Hz Crecimiento'!G28</f>
        <v>0.13686499521546394</v>
      </c>
      <c r="O8" s="54">
        <f>'3300Hz Crecimiento'!H28</f>
        <v>0.14091832756234801</v>
      </c>
      <c r="P8">
        <f>(J10-J9)/(I18-I17)</f>
        <v>2.3987854951166691E-3</v>
      </c>
      <c r="Q8" s="15">
        <f>'2200Hz Crecimiento'!C15</f>
        <v>0.155583634246095</v>
      </c>
      <c r="R8" s="15">
        <f>'2200Hz Crecimiento'!D15</f>
        <v>0.13966221090411299</v>
      </c>
      <c r="S8" s="15">
        <f>'2200Hz Crecimiento'!E15</f>
        <v>0.15335138256556899</v>
      </c>
      <c r="T8" s="54">
        <f>'2200Hz Crecimiento'!F15</f>
        <v>0.23841917717809299</v>
      </c>
      <c r="U8" s="54">
        <f>'2200Hz Crecimiento'!G15</f>
        <v>0.166937103737202</v>
      </c>
      <c r="V8" s="54">
        <f>'2200Hz Crecimiento'!H15</f>
        <v>0.18358003720998001</v>
      </c>
      <c r="X8">
        <f>'1100Hz Crecimiento'!C16</f>
        <v>0.16291358</v>
      </c>
      <c r="Y8">
        <f>'1100Hz Crecimiento'!D16</f>
        <v>0.16254985199999999</v>
      </c>
      <c r="Z8">
        <f>'1100Hz Crecimiento'!E16</f>
        <v>0.17245851800000001</v>
      </c>
      <c r="AA8" s="54">
        <f>'1100Hz Crecimiento'!F16</f>
        <v>0.19355483000000001</v>
      </c>
      <c r="AB8" s="54">
        <f>'1100Hz Crecimiento'!G16</f>
        <v>0.20584522299999999</v>
      </c>
      <c r="AC8">
        <f>'1100Hz Crecimiento'!H16</f>
        <v>0.15746966300000001</v>
      </c>
    </row>
    <row r="9" spans="1:30" x14ac:dyDescent="0.25">
      <c r="B9">
        <f>'Control Crecimiento'!H7</f>
        <v>3</v>
      </c>
      <c r="C9">
        <f>'Control Crecimiento'!I7</f>
        <v>0.44796394793005795</v>
      </c>
      <c r="D9">
        <f>'Control Crecimiento'!J7</f>
        <v>0.46558766829070297</v>
      </c>
      <c r="E9">
        <f>'Control Crecimiento'!K7</f>
        <v>0.52728014394637568</v>
      </c>
      <c r="F9">
        <f>'Control Crecimiento'!L7</f>
        <v>0.48027725338904553</v>
      </c>
      <c r="G9" s="54">
        <f>'Control Crecimiento'!M7</f>
        <v>0.48027725338904553</v>
      </c>
      <c r="H9">
        <f t="shared" si="0"/>
        <v>0.48027725338904553</v>
      </c>
      <c r="J9" s="54">
        <f>'3300Hz Crecimiento'!C29</f>
        <v>0.26834370573235145</v>
      </c>
      <c r="K9" s="56">
        <f>'3300Hz Crecimiento'!D29</f>
        <v>0.27257973239844324</v>
      </c>
      <c r="L9" s="56">
        <f>'3300Hz Crecimiento'!E29</f>
        <v>0.25268315182016016</v>
      </c>
      <c r="M9" s="54">
        <f>'3300Hz Crecimiento'!F29</f>
        <v>0.26834370573235145</v>
      </c>
      <c r="N9" s="56">
        <f>'3300Hz Crecimiento'!G29</f>
        <v>0.27976823297845099</v>
      </c>
      <c r="O9" s="54">
        <f>'3300Hz Crecimiento'!H29</f>
        <v>0.26834370573235145</v>
      </c>
      <c r="Q9" s="15">
        <f>'2200Hz Crecimiento'!C16</f>
        <v>0.38165171475332299</v>
      </c>
      <c r="R9" s="54">
        <f>'2200Hz Crecimiento'!D16</f>
        <v>0.48267771160849798</v>
      </c>
      <c r="S9" s="54">
        <f>'2200Hz Crecimiento'!E16</f>
        <v>0.52522724100449603</v>
      </c>
      <c r="T9" s="15">
        <f>'2200Hz Crecimiento'!F16</f>
        <v>0.42124564773992001</v>
      </c>
      <c r="U9" s="15">
        <f>'2200Hz Crecimiento'!G16</f>
        <v>0.38571792766921897</v>
      </c>
      <c r="V9" s="15">
        <f>'2200Hz Crecimiento'!H16</f>
        <v>0.44434121073456301</v>
      </c>
      <c r="W9">
        <f>(Q9-Q8)/(P17-P16)</f>
        <v>4.6136342960658777E-3</v>
      </c>
      <c r="X9">
        <f>'1100Hz Crecimiento'!C17</f>
        <v>0.37622407148496201</v>
      </c>
      <c r="Y9">
        <f>'1100Hz Crecimiento'!D17</f>
        <v>0.36707627869362303</v>
      </c>
      <c r="Z9" s="54">
        <f>'1100Hz Crecimiento'!E17</f>
        <v>0.55198141812371204</v>
      </c>
      <c r="AA9">
        <f>'1100Hz Crecimiento'!F17</f>
        <v>0.37206275601477901</v>
      </c>
      <c r="AB9">
        <f>'1100Hz Crecimiento'!G17</f>
        <v>0.36475469965241297</v>
      </c>
      <c r="AC9" s="54">
        <f>'1100Hz Crecimiento'!H17</f>
        <v>0.35031170690953001</v>
      </c>
      <c r="AD9">
        <f>(X10-X9)/(W18-W17)</f>
        <v>8.6574476256108032E-3</v>
      </c>
    </row>
    <row r="10" spans="1:30" x14ac:dyDescent="0.25">
      <c r="B10">
        <f>'Control Crecimiento'!H8</f>
        <v>4</v>
      </c>
      <c r="C10" s="54">
        <f>'Control Crecimiento'!I8</f>
        <v>1.315921892989482</v>
      </c>
      <c r="D10">
        <f>'Control Crecimiento'!J8</f>
        <v>1.2699294413972801</v>
      </c>
      <c r="E10">
        <f>'Control Crecimiento'!K8</f>
        <v>1.4336167971988534</v>
      </c>
      <c r="F10">
        <f>'Control Crecimiento'!L8</f>
        <v>1.2442194403723132</v>
      </c>
      <c r="G10">
        <f>'Control Crecimiento'!M8</f>
        <v>1.315921892989482</v>
      </c>
      <c r="H10">
        <f t="shared" si="0"/>
        <v>1.315921892989482</v>
      </c>
      <c r="J10" s="56">
        <f>'3300Hz Crecimiento'!C30</f>
        <v>0.45345078603401945</v>
      </c>
      <c r="K10" s="54">
        <f>'3300Hz Crecimiento'!D30</f>
        <v>0.45881899850086733</v>
      </c>
      <c r="L10" s="54">
        <f>'3300Hz Crecimiento'!E30</f>
        <v>0.45881899850086733</v>
      </c>
      <c r="M10" s="54">
        <f>'3300Hz Crecimiento'!F30</f>
        <v>0.45881899850086733</v>
      </c>
      <c r="N10" s="56">
        <f>'3300Hz Crecimiento'!G30</f>
        <v>0.45345078603401945</v>
      </c>
      <c r="O10" s="56">
        <f>'3300Hz Crecimiento'!H30</f>
        <v>0.46955542343456308</v>
      </c>
      <c r="P10">
        <f>(J11-J10)/(I19-I18)</f>
        <v>1.2043812432218589E-3</v>
      </c>
      <c r="Q10" s="15">
        <f>'2200Hz Crecimiento'!C17</f>
        <v>1.05583371009541</v>
      </c>
      <c r="R10" s="54">
        <f>'2200Hz Crecimiento'!D17</f>
        <v>0.65179720598477497</v>
      </c>
      <c r="S10" s="15">
        <f>'2200Hz Crecimiento'!E17</f>
        <v>1.0784430913252101</v>
      </c>
      <c r="T10" s="15">
        <f>'2200Hz Crecimiento'!F17</f>
        <v>1.18715150722401</v>
      </c>
      <c r="U10" s="54">
        <f>'2200Hz Crecimiento'!G17</f>
        <v>0.71786715069606699</v>
      </c>
      <c r="V10" s="54">
        <f>'2200Hz Crecimiento'!H17</f>
        <v>0.70647254136802196</v>
      </c>
      <c r="X10">
        <f>'1100Hz Crecimiento'!C18</f>
        <v>1.05583371009541</v>
      </c>
      <c r="Y10" s="54">
        <f>'1100Hz Crecimiento'!D18</f>
        <v>0.42552327696793901</v>
      </c>
      <c r="Z10">
        <f>'1100Hz Crecimiento'!E18</f>
        <v>0.93720181560387905</v>
      </c>
      <c r="AA10">
        <f>'1100Hz Crecimiento'!F18</f>
        <v>1.18715150722401</v>
      </c>
      <c r="AB10" s="54">
        <f>'1100Hz Crecimiento'!G18</f>
        <v>0.55786715069606696</v>
      </c>
      <c r="AC10" s="54">
        <f>'1100Hz Crecimiento'!H18</f>
        <v>0.70647254136802196</v>
      </c>
      <c r="AD10">
        <f>(X11-X10)/(W19-W18)</f>
        <v>4.412635425434297E-3</v>
      </c>
    </row>
    <row r="11" spans="1:30" x14ac:dyDescent="0.25">
      <c r="B11">
        <f>'Control Crecimiento'!H9</f>
        <v>5</v>
      </c>
      <c r="C11">
        <f>'Control Crecimiento'!I9</f>
        <v>1.4497685991288367</v>
      </c>
      <c r="D11" s="54">
        <f>'Control Crecimiento'!J9</f>
        <v>1.4077485038025161</v>
      </c>
      <c r="E11">
        <f>'Control Crecimiento'!K9</f>
        <v>1.299920037652232</v>
      </c>
      <c r="F11">
        <f>'Control Crecimiento'!L9</f>
        <v>1.47355687462648</v>
      </c>
      <c r="G11">
        <f>'Control Crecimiento'!M9</f>
        <v>1.4077485038025161</v>
      </c>
      <c r="H11">
        <f t="shared" si="0"/>
        <v>1.4077485038025161</v>
      </c>
      <c r="J11" s="54">
        <f>'3300Hz Crecimiento'!C31</f>
        <v>0.53273881641904408</v>
      </c>
      <c r="K11" s="56">
        <f>'3300Hz Crecimiento'!D31</f>
        <v>0.55872707123500365</v>
      </c>
      <c r="L11" s="56">
        <f>'3300Hz Crecimiento'!E31</f>
        <v>0.51493362272309351</v>
      </c>
      <c r="M11" s="54">
        <f>'3300Hz Crecimiento'!F31</f>
        <v>0.53273881641904408</v>
      </c>
      <c r="N11" s="56">
        <f>'3300Hz Crecimiento'!G31</f>
        <v>0.50284910467002997</v>
      </c>
      <c r="O11" s="56">
        <f>'3300Hz Crecimiento'!H31</f>
        <v>0.55444546704804931</v>
      </c>
      <c r="P11">
        <f>(J12-J11)/(I20-I19)</f>
        <v>4.0502362982522402E-3</v>
      </c>
      <c r="Q11" s="15">
        <f>'2200Hz Crecimiento'!C18</f>
        <v>1.20900542401619</v>
      </c>
      <c r="R11" s="54">
        <f>'2200Hz Crecimiento'!D18</f>
        <v>0.95513739328092195</v>
      </c>
      <c r="S11" s="15">
        <f>'2200Hz Crecimiento'!E18</f>
        <v>1.1926667059793601</v>
      </c>
      <c r="T11" s="15">
        <f>'2200Hz Crecimiento'!F18</f>
        <v>1.1016291589834999</v>
      </c>
      <c r="U11" s="15">
        <f>'2200Hz Crecimiento'!G18</f>
        <v>1.3019989717615399</v>
      </c>
      <c r="V11" s="54">
        <f>'2200Hz Crecimiento'!H18</f>
        <v>1.6581156422924701</v>
      </c>
      <c r="W11">
        <f>(Q11-Q10)/(P19-P18)</f>
        <v>3.4811753163813634E-3</v>
      </c>
      <c r="X11">
        <f>'1100Hz Crecimiento'!C19</f>
        <v>1.2666120664621301</v>
      </c>
      <c r="Y11" s="54">
        <f>'1100Hz Crecimiento'!D19</f>
        <v>0.65179720598477497</v>
      </c>
      <c r="Z11">
        <f>'1100Hz Crecimiento'!E19</f>
        <v>1.57214686585833</v>
      </c>
      <c r="AA11">
        <f>'1100Hz Crecimiento'!F19</f>
        <v>1.63615496032703</v>
      </c>
      <c r="AB11" s="54">
        <f>'1100Hz Crecimiento'!G19</f>
        <v>0.73159222045207095</v>
      </c>
      <c r="AC11" s="54">
        <f>'1100Hz Crecimiento'!H19</f>
        <v>0.95271640797817203</v>
      </c>
      <c r="AD11">
        <f>(X12-X11)/(W20-W19)</f>
        <v>1.817555260300625E-2</v>
      </c>
    </row>
    <row r="12" spans="1:30" x14ac:dyDescent="0.25">
      <c r="B12">
        <f>'Control Crecimiento'!H10</f>
        <v>6</v>
      </c>
      <c r="C12">
        <f>'Control Crecimiento'!I10</f>
        <v>1.6423026288587066</v>
      </c>
      <c r="D12">
        <f>'Control Crecimiento'!J10</f>
        <v>1.7657346575976167</v>
      </c>
      <c r="E12">
        <f>'Control Crecimiento'!K10</f>
        <v>1.7628583780143965</v>
      </c>
      <c r="F12">
        <f>'Control Crecimiento'!L10</f>
        <v>1.7782246688472965</v>
      </c>
      <c r="G12">
        <f>'Control Crecimiento'!M10</f>
        <v>1.7372800833295041</v>
      </c>
      <c r="H12">
        <f t="shared" si="0"/>
        <v>1.7372800833295041</v>
      </c>
      <c r="J12" s="54">
        <f>'3300Hz Crecimiento'!C32</f>
        <v>0.63196960572622396</v>
      </c>
      <c r="K12" s="54">
        <f>'3300Hz Crecimiento'!D32</f>
        <v>0.63196960572622396</v>
      </c>
      <c r="L12" s="56">
        <f>'3300Hz Crecimiento'!E32</f>
        <v>0.64202485817853394</v>
      </c>
      <c r="M12" s="54">
        <f>'3300Hz Crecimiento'!F32</f>
        <v>0.63196960572622396</v>
      </c>
      <c r="N12" s="56">
        <f>'3300Hz Crecimiento'!G32</f>
        <v>0.63586668009161806</v>
      </c>
      <c r="O12" s="56">
        <f>'3300Hz Crecimiento'!H32</f>
        <v>0.6180172789085201</v>
      </c>
      <c r="Q12" s="15">
        <f>'2200Hz Crecimiento'!C19</f>
        <v>1.50909260834027</v>
      </c>
      <c r="R12" s="15">
        <f>'2200Hz Crecimiento'!D19</f>
        <v>1.7916525500512399</v>
      </c>
      <c r="S12" s="15">
        <f>'2200Hz Crecimiento'!E19</f>
        <v>1.57214686585833</v>
      </c>
      <c r="T12" s="15">
        <f>'2200Hz Crecimiento'!F19</f>
        <v>1.6206530438522699</v>
      </c>
      <c r="U12" s="15">
        <f>'2200Hz Crecimiento'!G19</f>
        <v>1.6599496808396501</v>
      </c>
      <c r="V12" s="15">
        <f>'2200Hz Crecimiento'!H19</f>
        <v>1.8033700960160499</v>
      </c>
      <c r="W12">
        <f>(Q12-Q11)/(P20-P19)</f>
        <v>6.743532232001798E-3</v>
      </c>
      <c r="X12">
        <f>'1100Hz Crecimiento'!C20</f>
        <v>2.0251324032433899</v>
      </c>
      <c r="Y12" s="54">
        <f>'1100Hz Crecimiento'!D20</f>
        <v>1.5024522711289101</v>
      </c>
      <c r="Z12">
        <f>'1100Hz Crecimiento'!E20</f>
        <v>2.0337095186253098</v>
      </c>
      <c r="AA12">
        <f>'1100Hz Crecimiento'!F20</f>
        <v>2.0248802708061802</v>
      </c>
      <c r="AB12" s="54">
        <f>'1100Hz Crecimiento'!G20</f>
        <v>1.5172028792971599</v>
      </c>
      <c r="AC12">
        <f>'1100Hz Crecimiento'!H20</f>
        <v>1.7535431130257899</v>
      </c>
      <c r="AD12">
        <f>(AA13-X12)/(W21-W20)</f>
        <v>7.7401165954164863E-4</v>
      </c>
    </row>
    <row r="13" spans="1:30" x14ac:dyDescent="0.25">
      <c r="B13">
        <f>'Control Crecimiento'!H11</f>
        <v>7</v>
      </c>
      <c r="C13">
        <f>'Control Crecimiento'!I11</f>
        <v>1.8812814247482901</v>
      </c>
      <c r="D13">
        <f>'Control Crecimiento'!J11</f>
        <v>1.9708525505370067</v>
      </c>
      <c r="E13">
        <f>'Control Crecimiento'!K11</f>
        <v>2.0440089796594569</v>
      </c>
      <c r="F13">
        <f>'Control Crecimiento'!L11</f>
        <v>1.8047501477202232</v>
      </c>
      <c r="G13">
        <f>'Control Crecimiento'!M11</f>
        <v>1.9252232756662442</v>
      </c>
      <c r="H13">
        <f t="shared" si="0"/>
        <v>1.9252232756662442</v>
      </c>
      <c r="J13" s="56">
        <f>'3300Hz Crecimiento'!C33</f>
        <v>0.61175354184204755</v>
      </c>
      <c r="K13" s="56">
        <f>'3300Hz Crecimiento'!D33</f>
        <v>0.73522457205169978</v>
      </c>
      <c r="L13" s="56">
        <f>'3300Hz Crecimiento'!E33</f>
        <v>0.68225653777462281</v>
      </c>
      <c r="M13" s="54">
        <f>'3300Hz Crecimiento'!F33</f>
        <v>0.66346388406370904</v>
      </c>
      <c r="N13" s="56">
        <f>'3300Hz Crecimiento'!G33</f>
        <v>0.65961475592469843</v>
      </c>
      <c r="O13" s="56">
        <f>'3300Hz Crecimiento'!H33</f>
        <v>0.62847001272547676</v>
      </c>
      <c r="P13">
        <f>(M13-J12)/(I21-I20)</f>
        <v>3.1337590385557287E-4</v>
      </c>
      <c r="Q13" s="15">
        <f>'2200Hz Crecimiento'!C20</f>
        <v>2.0280286794615301</v>
      </c>
      <c r="R13" s="15">
        <f>'2200Hz Crecimiento'!D20</f>
        <v>1.9712424378466</v>
      </c>
      <c r="S13" s="15">
        <f>'2200Hz Crecimiento'!E20</f>
        <v>1.95690598721148</v>
      </c>
      <c r="T13" s="15">
        <f>'2200Hz Crecimiento'!F20</f>
        <v>2.13420470285664</v>
      </c>
      <c r="U13" s="15">
        <f>'2200Hz Crecimiento'!G20</f>
        <v>2.0621011972708998</v>
      </c>
      <c r="V13" s="15">
        <f>'2200Hz Crecimiento'!H20</f>
        <v>2.2288643856343802</v>
      </c>
      <c r="W13">
        <f>(Q13-Q12)/(P21-P20)</f>
        <v>5.3590828655650444E-3</v>
      </c>
      <c r="X13" s="54">
        <f>'1100Hz Crecimiento'!C21</f>
        <v>1.69298275733387</v>
      </c>
      <c r="Y13">
        <f>'1100Hz Crecimiento'!D21</f>
        <v>2.0427453665763502</v>
      </c>
      <c r="Z13">
        <f>'1100Hz Crecimiento'!E21</f>
        <v>2.1237464547454601</v>
      </c>
      <c r="AA13">
        <f>'1100Hz Crecimiento'!F21</f>
        <v>2.0995017655271302</v>
      </c>
      <c r="AB13">
        <f>'1100Hz Crecimiento'!G21</f>
        <v>1.87751844090844</v>
      </c>
      <c r="AC13">
        <f>'1100Hz Crecimiento'!H21</f>
        <v>1.7853767450398399</v>
      </c>
    </row>
    <row r="14" spans="1:30" s="15" customFormat="1" x14ac:dyDescent="0.25">
      <c r="B14" s="56"/>
      <c r="J14" s="56"/>
      <c r="K14" s="56"/>
      <c r="L14" s="56"/>
      <c r="M14" s="54"/>
      <c r="N14" s="56"/>
      <c r="O14" s="56"/>
      <c r="X14" s="54"/>
    </row>
    <row r="15" spans="1:30" s="15" customFormat="1" x14ac:dyDescent="0.25">
      <c r="B15" s="15">
        <f>'Control Crecimiento'!T5</f>
        <v>0</v>
      </c>
      <c r="C15" s="15">
        <f t="shared" ref="C15:H15" si="1">C7</f>
        <v>0.13618471506487442</v>
      </c>
      <c r="D15" s="15">
        <f t="shared" si="1"/>
        <v>0.15146683423765459</v>
      </c>
      <c r="E15" s="15">
        <f t="shared" si="1"/>
        <v>0.16362355670152898</v>
      </c>
      <c r="F15" s="15">
        <f t="shared" si="1"/>
        <v>0.15459223094656036</v>
      </c>
      <c r="G15" s="15">
        <f t="shared" si="1"/>
        <v>0.15146683423765459</v>
      </c>
      <c r="H15" s="15">
        <f t="shared" si="1"/>
        <v>0.15146683423765459</v>
      </c>
      <c r="I15" s="15">
        <f>'3300Hz Crecimiento'!B27</f>
        <v>0</v>
      </c>
      <c r="J15" s="56">
        <f t="shared" ref="J15:O15" si="2">J7</f>
        <v>5.0663932372981564E-2</v>
      </c>
      <c r="K15" s="56">
        <f t="shared" si="2"/>
        <v>4.4328304775246213E-2</v>
      </c>
      <c r="L15" s="56">
        <f t="shared" si="2"/>
        <v>4.380324156901514E-2</v>
      </c>
      <c r="M15" s="56">
        <f t="shared" si="2"/>
        <v>4.6027414797663951E-2</v>
      </c>
      <c r="N15" s="56">
        <f t="shared" si="2"/>
        <v>4.6036903538079633E-2</v>
      </c>
      <c r="O15" s="56">
        <f t="shared" si="2"/>
        <v>4.5361624175491298E-2</v>
      </c>
      <c r="P15" s="15">
        <v>0</v>
      </c>
      <c r="Q15" s="15">
        <f t="shared" ref="Q15:V15" si="3">Q7</f>
        <v>0.15248423660088101</v>
      </c>
      <c r="R15" s="15">
        <f t="shared" si="3"/>
        <v>0.103536068410658</v>
      </c>
      <c r="S15" s="15">
        <f t="shared" si="3"/>
        <v>0.116166248321931</v>
      </c>
      <c r="T15" s="15">
        <f t="shared" si="3"/>
        <v>0.112222021491745</v>
      </c>
      <c r="U15" s="15">
        <f t="shared" si="3"/>
        <v>8.7866888461813494E-2</v>
      </c>
      <c r="V15" s="15">
        <f t="shared" si="3"/>
        <v>0.122432739431914</v>
      </c>
      <c r="W15" s="15">
        <f>'1100Hz Crecimiento'!B28</f>
        <v>0</v>
      </c>
      <c r="X15" s="56">
        <f t="shared" ref="X15:AC15" si="4">X7</f>
        <v>0.120559519739232</v>
      </c>
      <c r="Y15" s="15">
        <f t="shared" si="4"/>
        <v>0.128620242827959</v>
      </c>
      <c r="Z15" s="15">
        <f t="shared" si="4"/>
        <v>0.12327376337186299</v>
      </c>
      <c r="AA15" s="15">
        <f t="shared" si="4"/>
        <v>0.177260203591244</v>
      </c>
      <c r="AB15" s="15">
        <f t="shared" si="4"/>
        <v>0.15861487236737901</v>
      </c>
      <c r="AC15" s="15">
        <f t="shared" si="4"/>
        <v>0.112115623980115</v>
      </c>
    </row>
    <row r="16" spans="1:30" s="15" customFormat="1" x14ac:dyDescent="0.25">
      <c r="B16">
        <f>'Control Crecimiento'!T6</f>
        <v>36.138666666666666</v>
      </c>
      <c r="C16" s="15">
        <f t="shared" ref="C16:H16" si="5">C8</f>
        <v>0.32064468927614947</v>
      </c>
      <c r="D16" s="15">
        <f t="shared" si="5"/>
        <v>0.31675767889250001</v>
      </c>
      <c r="E16" s="15">
        <f t="shared" si="5"/>
        <v>0.279658833490184</v>
      </c>
      <c r="F16" s="15">
        <f t="shared" si="5"/>
        <v>0.34996951391116649</v>
      </c>
      <c r="G16" s="15">
        <f t="shared" si="5"/>
        <v>0.31675767889250001</v>
      </c>
      <c r="H16" s="15">
        <f t="shared" si="5"/>
        <v>0.31675767889250001</v>
      </c>
      <c r="I16" s="15">
        <f>'3300Hz Crecimiento'!B28</f>
        <v>45.332999999999998</v>
      </c>
      <c r="J16" s="56">
        <f>$P$7*($F$28-$I$15)+J7</f>
        <v>0.12691147972080413</v>
      </c>
      <c r="K16" s="56">
        <f t="shared" ref="K16:N16" si="6">$P$7*($F$28-$I$15)+K7</f>
        <v>0.12057585212306877</v>
      </c>
      <c r="L16" s="56">
        <f t="shared" si="6"/>
        <v>0.12005078891683771</v>
      </c>
      <c r="M16" s="56">
        <f t="shared" si="6"/>
        <v>0.12227496214548651</v>
      </c>
      <c r="N16" s="56">
        <f t="shared" si="6"/>
        <v>0.1222844508859022</v>
      </c>
      <c r="O16" s="56">
        <f>$P$7*($F$28-$I$15)+O7</f>
        <v>0.12160917152331385</v>
      </c>
      <c r="P16" s="15">
        <v>44.5</v>
      </c>
      <c r="Q16" s="15">
        <f>$W$7*($F$28-$P$15)+Q8</f>
        <v>0.15810067016447343</v>
      </c>
      <c r="R16" s="15">
        <f t="shared" ref="R16:V16" si="7">$W$7*($F$28-$P$15)+R8</f>
        <v>0.14217924682249142</v>
      </c>
      <c r="S16" s="15">
        <f t="shared" si="7"/>
        <v>0.15586841848394742</v>
      </c>
      <c r="T16" s="15">
        <f t="shared" si="7"/>
        <v>0.24093621309647142</v>
      </c>
      <c r="U16" s="15">
        <f t="shared" si="7"/>
        <v>0.16945413965558043</v>
      </c>
      <c r="V16" s="15">
        <f t="shared" si="7"/>
        <v>0.18609707312835844</v>
      </c>
      <c r="W16" s="15">
        <f>'1100Hz Crecimiento'!B29</f>
        <v>18.582999999999998</v>
      </c>
      <c r="X16" s="56">
        <f>$AD$7*($F$28-$W$17)+X9</f>
        <v>0.24628530751993302</v>
      </c>
      <c r="Y16" s="56">
        <f t="shared" ref="Y16:AC16" si="8">$AD$7*($F$28-$W$17)+Y9</f>
        <v>0.23713751472859404</v>
      </c>
      <c r="Z16" s="56">
        <f t="shared" si="8"/>
        <v>0.42204265415868303</v>
      </c>
      <c r="AA16" s="56">
        <f t="shared" si="8"/>
        <v>0.24212399204975002</v>
      </c>
      <c r="AB16" s="56">
        <f t="shared" si="8"/>
        <v>0.23481593568738399</v>
      </c>
      <c r="AC16" s="56">
        <f t="shared" si="8"/>
        <v>0.22037294294450102</v>
      </c>
    </row>
    <row r="17" spans="2:29" s="15" customFormat="1" x14ac:dyDescent="0.25">
      <c r="B17" s="81">
        <f>'Control Crecimiento'!T7</f>
        <v>74.611000000000004</v>
      </c>
      <c r="C17" s="15">
        <f t="shared" ref="C17:H21" si="9">C9</f>
        <v>0.44796394793005795</v>
      </c>
      <c r="D17" s="15">
        <f t="shared" si="9"/>
        <v>0.46558766829070297</v>
      </c>
      <c r="E17" s="15">
        <f t="shared" si="9"/>
        <v>0.52728014394637568</v>
      </c>
      <c r="F17" s="15">
        <f t="shared" si="9"/>
        <v>0.48027725338904553</v>
      </c>
      <c r="G17" s="15">
        <f t="shared" si="9"/>
        <v>0.48027725338904553</v>
      </c>
      <c r="H17" s="15">
        <f t="shared" si="9"/>
        <v>0.48027725338904553</v>
      </c>
      <c r="I17" s="15">
        <f>'3300Hz Crecimiento'!B29</f>
        <v>66.832999999999998</v>
      </c>
      <c r="J17" s="56">
        <f>$P$8*($F$29-$I$16)+J8</f>
        <v>0.21654188268589974</v>
      </c>
      <c r="K17" s="56">
        <f t="shared" ref="K17:N17" si="10">$P$8*($F$29-$I$16)+K8</f>
        <v>0.21190457324108553</v>
      </c>
      <c r="L17" s="56">
        <f t="shared" si="10"/>
        <v>0.20905678428502039</v>
      </c>
      <c r="M17" s="56">
        <f t="shared" si="10"/>
        <v>0.21114996928837387</v>
      </c>
      <c r="N17" s="56">
        <f t="shared" si="10"/>
        <v>0.20709663694148978</v>
      </c>
      <c r="O17" s="56">
        <f>$P$8*($F$29-$I$16)+O8</f>
        <v>0.21114996928837387</v>
      </c>
      <c r="P17" s="15">
        <v>93.5</v>
      </c>
      <c r="Q17" s="15">
        <f>$W$9*($F$29-$P$16)+Q8</f>
        <v>0.29450477653493468</v>
      </c>
      <c r="R17" s="15">
        <f t="shared" ref="R17:V17" si="11">$W$9*($F$29-$P$16)+R8</f>
        <v>0.27858335319295269</v>
      </c>
      <c r="S17" s="15">
        <f t="shared" si="11"/>
        <v>0.29227252485440869</v>
      </c>
      <c r="T17" s="15">
        <f t="shared" si="11"/>
        <v>0.37734031946693269</v>
      </c>
      <c r="U17" s="15">
        <f t="shared" si="11"/>
        <v>0.30585824602604167</v>
      </c>
      <c r="V17" s="15">
        <f t="shared" si="11"/>
        <v>0.32250117949881968</v>
      </c>
      <c r="W17" s="15">
        <f>'1100Hz Crecimiento'!B30</f>
        <v>63.5</v>
      </c>
      <c r="X17" s="56">
        <f>$AD$9*($F$29-$W$17)+X9</f>
        <v>0.47241697205312366</v>
      </c>
      <c r="Y17" s="56">
        <f t="shared" ref="Y17:AC17" si="12">$AD$9*($F$29-$W$17)+Y9</f>
        <v>0.46326917926178468</v>
      </c>
      <c r="Z17" s="56">
        <f t="shared" si="12"/>
        <v>0.6481743186918737</v>
      </c>
      <c r="AA17" s="56">
        <f t="shared" si="12"/>
        <v>0.46825565658294066</v>
      </c>
      <c r="AB17" s="56">
        <f t="shared" si="12"/>
        <v>0.46094760022057463</v>
      </c>
      <c r="AC17" s="56">
        <f t="shared" si="12"/>
        <v>0.44650460747769166</v>
      </c>
    </row>
    <row r="18" spans="2:29" s="15" customFormat="1" x14ac:dyDescent="0.25">
      <c r="B18">
        <f>'Control Crecimiento'!T8</f>
        <v>142.83333333333334</v>
      </c>
      <c r="C18" s="15">
        <f t="shared" si="9"/>
        <v>1.315921892989482</v>
      </c>
      <c r="D18" s="15">
        <f t="shared" si="9"/>
        <v>1.2699294413972801</v>
      </c>
      <c r="E18" s="15">
        <f t="shared" si="9"/>
        <v>1.4336167971988534</v>
      </c>
      <c r="F18" s="15">
        <f t="shared" si="9"/>
        <v>1.2442194403723132</v>
      </c>
      <c r="G18" s="15">
        <f t="shared" si="9"/>
        <v>1.315921892989482</v>
      </c>
      <c r="H18" s="15">
        <f t="shared" si="9"/>
        <v>1.315921892989482</v>
      </c>
      <c r="I18" s="15">
        <f>'3300Hz Crecimiento'!B30</f>
        <v>144</v>
      </c>
      <c r="J18" s="56">
        <f>$P$8*($F$30-$I$17)+J9</f>
        <v>0.45065220295638336</v>
      </c>
      <c r="K18" s="56">
        <f t="shared" ref="K18:O18" si="13">$P$8*($F$30-$I$17)+K9</f>
        <v>0.45488822962247516</v>
      </c>
      <c r="L18" s="56">
        <f t="shared" si="13"/>
        <v>0.43499164904419207</v>
      </c>
      <c r="M18" s="56">
        <f t="shared" si="13"/>
        <v>0.45065220295638336</v>
      </c>
      <c r="N18" s="56">
        <f t="shared" si="13"/>
        <v>0.46207673020248291</v>
      </c>
      <c r="O18" s="56">
        <f t="shared" si="13"/>
        <v>0.45065220295638336</v>
      </c>
      <c r="P18" s="15">
        <v>142.5</v>
      </c>
      <c r="Q18" s="15">
        <f>$W$11*($F$30-$P$18)+Q10</f>
        <v>1.0569941018675373</v>
      </c>
      <c r="R18" s="15">
        <f t="shared" ref="R18:V18" si="14">$W$11*($F$30-$P$18)+R10</f>
        <v>0.6529575977569021</v>
      </c>
      <c r="S18" s="15">
        <f t="shared" si="14"/>
        <v>1.0796034830973373</v>
      </c>
      <c r="T18" s="15">
        <f t="shared" si="14"/>
        <v>1.1883118989961372</v>
      </c>
      <c r="U18" s="15">
        <f t="shared" si="14"/>
        <v>0.71902754246819411</v>
      </c>
      <c r="V18" s="15">
        <f t="shared" si="14"/>
        <v>0.70763293314014908</v>
      </c>
      <c r="W18" s="15">
        <f>'1100Hz Crecimiento'!B31</f>
        <v>142</v>
      </c>
      <c r="X18" s="56">
        <f>$AD$10*($F$30-$W$18)+X10</f>
        <v>1.0595109062832719</v>
      </c>
      <c r="Y18" s="56">
        <f t="shared" ref="Y18:AC18" si="15">$AD$10*($F$30-$W$18)+Y10</f>
        <v>0.42920047315580095</v>
      </c>
      <c r="Z18" s="56">
        <f t="shared" si="15"/>
        <v>0.94087901179174105</v>
      </c>
      <c r="AA18" s="56">
        <f t="shared" si="15"/>
        <v>1.1908287034118719</v>
      </c>
      <c r="AB18" s="56">
        <f t="shared" si="15"/>
        <v>0.56154434688392896</v>
      </c>
      <c r="AC18" s="56">
        <f t="shared" si="15"/>
        <v>0.71014973755588395</v>
      </c>
    </row>
    <row r="19" spans="2:29" s="15" customFormat="1" x14ac:dyDescent="0.25">
      <c r="B19">
        <f>'Control Crecimiento'!T9</f>
        <v>195.36666666666665</v>
      </c>
      <c r="C19" s="15">
        <f t="shared" si="9"/>
        <v>1.4497685991288367</v>
      </c>
      <c r="D19" s="15">
        <f t="shared" si="9"/>
        <v>1.4077485038025161</v>
      </c>
      <c r="E19" s="15">
        <f t="shared" si="9"/>
        <v>1.299920037652232</v>
      </c>
      <c r="F19" s="15">
        <f t="shared" si="9"/>
        <v>1.47355687462648</v>
      </c>
      <c r="G19" s="15">
        <f t="shared" si="9"/>
        <v>1.4077485038025161</v>
      </c>
      <c r="H19" s="15">
        <f t="shared" si="9"/>
        <v>1.4077485038025161</v>
      </c>
      <c r="I19" s="15">
        <f>'3300Hz Crecimiento'!B31</f>
        <v>209.833</v>
      </c>
      <c r="J19" s="56">
        <f>$P$10*($F$31-$I$18)+J10</f>
        <v>0.51531583589418228</v>
      </c>
      <c r="K19" s="56">
        <f t="shared" ref="K19:O19" si="16">$P$10*($F$31-$I$18)+K10</f>
        <v>0.52068404836103011</v>
      </c>
      <c r="L19" s="56">
        <f t="shared" si="16"/>
        <v>0.52068404836103011</v>
      </c>
      <c r="M19" s="56">
        <f t="shared" si="16"/>
        <v>0.52068404836103011</v>
      </c>
      <c r="N19" s="56">
        <f t="shared" si="16"/>
        <v>0.51531583589418228</v>
      </c>
      <c r="O19" s="56">
        <f t="shared" si="16"/>
        <v>0.53142047329472586</v>
      </c>
      <c r="P19" s="15">
        <v>186.5</v>
      </c>
      <c r="Q19" s="15">
        <f>$W$12*($F$31-$P$19)+Q11</f>
        <v>1.2687980764732727</v>
      </c>
      <c r="R19" s="15">
        <f t="shared" ref="R19:V19" si="17">$W$12*($F$31-$P$19)+R11</f>
        <v>1.0149300457380046</v>
      </c>
      <c r="S19" s="15">
        <f t="shared" si="17"/>
        <v>1.2524593584364427</v>
      </c>
      <c r="T19" s="15">
        <f t="shared" si="17"/>
        <v>1.1614218114405825</v>
      </c>
      <c r="U19" s="15">
        <f t="shared" si="17"/>
        <v>1.3617916242186225</v>
      </c>
      <c r="V19" s="15">
        <f t="shared" si="17"/>
        <v>1.7179082947495528</v>
      </c>
      <c r="W19" s="15">
        <f>'1100Hz Crecimiento'!B32</f>
        <v>189.767</v>
      </c>
      <c r="X19" s="56">
        <f>$AD$11*($F$31-$W$19)+X11</f>
        <v>1.368389102521431</v>
      </c>
      <c r="Y19" s="56">
        <f t="shared" ref="Y19:AC19" si="18">$AD$11*($F$31-$W$19)+Y11</f>
        <v>0.75357424204407586</v>
      </c>
      <c r="Z19" s="56">
        <f t="shared" si="18"/>
        <v>1.6739239019176309</v>
      </c>
      <c r="AA19" s="56">
        <f t="shared" si="18"/>
        <v>1.7379319963863309</v>
      </c>
      <c r="AB19" s="56">
        <f t="shared" si="18"/>
        <v>0.83336925651137184</v>
      </c>
      <c r="AC19" s="56">
        <f t="shared" si="18"/>
        <v>1.0544934440374729</v>
      </c>
    </row>
    <row r="20" spans="2:29" s="15" customFormat="1" x14ac:dyDescent="0.25">
      <c r="B20">
        <f>'Control Crecimiento'!T10</f>
        <v>232.27766666666665</v>
      </c>
      <c r="C20" s="15">
        <f t="shared" si="9"/>
        <v>1.6423026288587066</v>
      </c>
      <c r="D20" s="15">
        <f t="shared" si="9"/>
        <v>1.7657346575976167</v>
      </c>
      <c r="E20" s="15">
        <f t="shared" si="9"/>
        <v>1.7628583780143965</v>
      </c>
      <c r="F20" s="15">
        <f t="shared" si="9"/>
        <v>1.7782246688472965</v>
      </c>
      <c r="G20" s="15">
        <f t="shared" si="9"/>
        <v>1.7372800833295041</v>
      </c>
      <c r="H20" s="15">
        <f t="shared" si="9"/>
        <v>1.7372800833295041</v>
      </c>
      <c r="I20" s="15">
        <f>'3300Hz Crecimiento'!B32</f>
        <v>234.333</v>
      </c>
      <c r="J20" s="56">
        <f>$P$11*($F$32-$I$19)+J11</f>
        <v>0.62364502005454958</v>
      </c>
      <c r="K20" s="56">
        <f t="shared" ref="K20:O20" si="19">$P$11*($F$32-$I$19)+K11</f>
        <v>0.64963327487050915</v>
      </c>
      <c r="L20" s="56">
        <f t="shared" si="19"/>
        <v>0.60583982635859901</v>
      </c>
      <c r="M20" s="56">
        <f t="shared" si="19"/>
        <v>0.62364502005454958</v>
      </c>
      <c r="N20" s="56">
        <f t="shared" si="19"/>
        <v>0.59375530830553547</v>
      </c>
      <c r="O20" s="56">
        <f t="shared" si="19"/>
        <v>0.64535167068355481</v>
      </c>
      <c r="P20" s="15">
        <v>231</v>
      </c>
      <c r="Q20" s="15">
        <f>$W$13*($F$32-$P$20)+Q12</f>
        <v>1.5159397298815069</v>
      </c>
      <c r="R20" s="15">
        <f t="shared" ref="R20:V20" si="20">$W$13*($F$32-$P$20)+R12</f>
        <v>1.7984996715924768</v>
      </c>
      <c r="S20" s="15">
        <f t="shared" si="20"/>
        <v>1.5789939873995669</v>
      </c>
      <c r="T20" s="15">
        <f t="shared" si="20"/>
        <v>1.6275001653935068</v>
      </c>
      <c r="U20" s="15">
        <f t="shared" si="20"/>
        <v>1.666796802380887</v>
      </c>
      <c r="V20" s="15">
        <f t="shared" si="20"/>
        <v>1.8102172175572868</v>
      </c>
      <c r="W20" s="15">
        <f>'1100Hz Crecimiento'!B33</f>
        <v>231.5</v>
      </c>
      <c r="X20" s="56">
        <f>$AD$12*($F$32-$W$20)+X12</f>
        <v>2.0257343263106269</v>
      </c>
      <c r="Y20" s="56">
        <f t="shared" ref="Y20:AC20" si="21">$AD$12*($F$32-$W$20)+Y12</f>
        <v>1.5030541941961471</v>
      </c>
      <c r="Z20" s="56">
        <f t="shared" si="21"/>
        <v>2.0343114416925467</v>
      </c>
      <c r="AA20" s="56">
        <f t="shared" si="21"/>
        <v>2.0254821938734171</v>
      </c>
      <c r="AB20" s="56">
        <f t="shared" si="21"/>
        <v>1.5178048023643969</v>
      </c>
      <c r="AC20" s="56">
        <f t="shared" si="21"/>
        <v>1.7541450360930269</v>
      </c>
    </row>
    <row r="21" spans="2:29" s="15" customFormat="1" x14ac:dyDescent="0.25">
      <c r="B21">
        <f>'Control Crecimiento'!T11</f>
        <v>330.08300000000003</v>
      </c>
      <c r="C21" s="15">
        <f t="shared" si="9"/>
        <v>1.8812814247482901</v>
      </c>
      <c r="D21" s="15">
        <f t="shared" si="9"/>
        <v>1.9708525505370067</v>
      </c>
      <c r="E21" s="15">
        <f t="shared" si="9"/>
        <v>2.0440089796594569</v>
      </c>
      <c r="F21" s="15">
        <f t="shared" si="9"/>
        <v>1.8047501477202232</v>
      </c>
      <c r="G21" s="15">
        <f t="shared" si="9"/>
        <v>1.9252232756662442</v>
      </c>
      <c r="H21" s="15">
        <f t="shared" si="9"/>
        <v>1.9252232756662442</v>
      </c>
      <c r="I21" s="15">
        <f>'3300Hz Crecimiento'!B33</f>
        <v>334.83300000000003</v>
      </c>
      <c r="J21" s="56">
        <f>$P$13*($F$33-$I$20)+J12</f>
        <v>0.66197534852039508</v>
      </c>
      <c r="K21" s="56">
        <f t="shared" ref="K21:O21" si="22">$P$13*($F$33-$I$20)+K12</f>
        <v>0.66197534852039508</v>
      </c>
      <c r="L21" s="56">
        <f t="shared" si="22"/>
        <v>0.67203060097270506</v>
      </c>
      <c r="M21" s="56">
        <f t="shared" si="22"/>
        <v>0.66197534852039508</v>
      </c>
      <c r="N21" s="56">
        <f t="shared" si="22"/>
        <v>0.66587242288578918</v>
      </c>
      <c r="O21" s="56">
        <f t="shared" si="22"/>
        <v>0.64802302170269122</v>
      </c>
      <c r="P21" s="15">
        <v>327.83300000000003</v>
      </c>
      <c r="Q21" s="15">
        <f>$W$13*($F$33-$P$21)+Q13</f>
        <v>2.0400866159090514</v>
      </c>
      <c r="R21" s="15">
        <f t="shared" ref="R21:V21" si="23">$W$13*($F$33-$P$21)+R13</f>
        <v>1.9833003742941213</v>
      </c>
      <c r="S21" s="15">
        <f t="shared" si="23"/>
        <v>1.9689639236590013</v>
      </c>
      <c r="T21" s="15">
        <f t="shared" si="23"/>
        <v>2.1462626393041613</v>
      </c>
      <c r="U21" s="15">
        <f t="shared" si="23"/>
        <v>2.0741591337184211</v>
      </c>
      <c r="V21" s="15">
        <f t="shared" si="23"/>
        <v>2.2409223220819015</v>
      </c>
      <c r="W21" s="15">
        <f>'1100Hz Crecimiento'!B34</f>
        <v>327.58300000000003</v>
      </c>
      <c r="X21" s="56">
        <f>$AD$12*($F$33-$W$21)+X13</f>
        <v>1.6949177864827241</v>
      </c>
      <c r="Y21" s="56">
        <f t="shared" ref="Y21:AC21" si="24">$AD$12*($F$33-$W$21)+Y13</f>
        <v>2.0446803957252042</v>
      </c>
      <c r="Z21" s="56">
        <f t="shared" si="24"/>
        <v>2.1256814838943141</v>
      </c>
      <c r="AA21" s="56">
        <f t="shared" si="24"/>
        <v>2.1014367946759842</v>
      </c>
      <c r="AB21" s="56">
        <f t="shared" si="24"/>
        <v>1.879453470057294</v>
      </c>
      <c r="AC21" s="56">
        <f t="shared" si="24"/>
        <v>1.7873117741886939</v>
      </c>
    </row>
    <row r="22" spans="2:29" s="15" customFormat="1" x14ac:dyDescent="0.25">
      <c r="B22"/>
      <c r="J22" s="56"/>
      <c r="K22" s="56"/>
      <c r="L22" s="56"/>
      <c r="M22" s="56"/>
      <c r="N22" s="56"/>
      <c r="O22" s="56"/>
      <c r="X22" s="56"/>
    </row>
    <row r="23" spans="2:29" s="15" customFormat="1" x14ac:dyDescent="0.25">
      <c r="B23"/>
      <c r="J23" s="56"/>
      <c r="K23" s="56"/>
      <c r="L23" s="56"/>
      <c r="M23" s="56"/>
      <c r="N23" s="56"/>
      <c r="O23" s="56"/>
      <c r="X23" s="56"/>
    </row>
    <row r="24" spans="2:29" s="15" customFormat="1" x14ac:dyDescent="0.25">
      <c r="B24"/>
      <c r="J24" s="56"/>
      <c r="K24" s="56"/>
      <c r="L24" s="56"/>
      <c r="M24" s="56"/>
      <c r="N24" s="56"/>
      <c r="O24" s="56"/>
      <c r="X24" s="56"/>
    </row>
    <row r="25" spans="2:29" s="15" customFormat="1" x14ac:dyDescent="0.25">
      <c r="B25"/>
      <c r="J25" s="56"/>
      <c r="K25" s="56"/>
      <c r="L25" s="56"/>
      <c r="M25" s="56"/>
      <c r="N25" s="56"/>
      <c r="O25" s="56"/>
      <c r="X25" s="56"/>
    </row>
    <row r="26" spans="2:29" s="15" customFormat="1" x14ac:dyDescent="0.25">
      <c r="B26" s="146" t="s">
        <v>23</v>
      </c>
      <c r="C26" s="146"/>
      <c r="D26" s="146"/>
      <c r="E26" s="146"/>
      <c r="F26" s="59" t="s">
        <v>4</v>
      </c>
      <c r="G26" s="56"/>
      <c r="H26" s="56"/>
      <c r="I26" s="56"/>
      <c r="J26" s="56"/>
      <c r="O26" s="56"/>
      <c r="X26" s="56"/>
    </row>
    <row r="27" spans="2:29" s="15" customFormat="1" x14ac:dyDescent="0.25">
      <c r="B27" s="56">
        <f t="shared" ref="B27:B33" si="25">B15</f>
        <v>0</v>
      </c>
      <c r="C27" s="56">
        <f t="shared" ref="C27:C33" si="26">I15</f>
        <v>0</v>
      </c>
      <c r="D27" s="56">
        <f t="shared" ref="D27:D33" si="27">P15</f>
        <v>0</v>
      </c>
      <c r="E27" s="56">
        <f t="shared" ref="E27:E33" si="28">W15</f>
        <v>0</v>
      </c>
      <c r="F27" s="54">
        <f>AVERAGE(B27:E27)</f>
        <v>0</v>
      </c>
      <c r="G27" s="56"/>
      <c r="H27" s="56"/>
      <c r="I27" s="56"/>
      <c r="J27" s="56"/>
      <c r="K27" s="56"/>
      <c r="L27" s="56"/>
      <c r="M27" s="56"/>
      <c r="N27" s="56"/>
      <c r="O27" s="56"/>
      <c r="X27" s="56"/>
    </row>
    <row r="28" spans="2:29" s="15" customFormat="1" x14ac:dyDescent="0.25">
      <c r="B28" s="56">
        <f t="shared" si="25"/>
        <v>36.138666666666666</v>
      </c>
      <c r="C28" s="81">
        <f t="shared" si="26"/>
        <v>45.332999999999998</v>
      </c>
      <c r="D28" s="81">
        <f t="shared" si="27"/>
        <v>44.5</v>
      </c>
      <c r="E28" s="81">
        <f t="shared" si="28"/>
        <v>18.582999999999998</v>
      </c>
      <c r="F28" s="54">
        <f>AVERAGE(B28:E28)</f>
        <v>36.138666666666666</v>
      </c>
      <c r="G28" s="81"/>
      <c r="H28" s="81"/>
      <c r="I28" s="81"/>
      <c r="J28" s="81"/>
      <c r="K28" s="81"/>
      <c r="L28" s="56"/>
      <c r="M28" s="56"/>
      <c r="N28" s="56"/>
      <c r="O28" s="56"/>
      <c r="X28" s="56"/>
    </row>
    <row r="29" spans="2:29" s="15" customFormat="1" x14ac:dyDescent="0.25">
      <c r="B29">
        <f t="shared" si="25"/>
        <v>74.611000000000004</v>
      </c>
      <c r="C29">
        <f t="shared" si="26"/>
        <v>66.832999999999998</v>
      </c>
      <c r="D29">
        <f t="shared" si="27"/>
        <v>93.5</v>
      </c>
      <c r="E29">
        <f t="shared" si="28"/>
        <v>63.5</v>
      </c>
      <c r="F29" s="56">
        <f>AVERAGE(B29:E29)</f>
        <v>74.611000000000004</v>
      </c>
      <c r="G29"/>
      <c r="H29"/>
      <c r="I29"/>
      <c r="J29"/>
      <c r="K29"/>
      <c r="L29" s="56"/>
      <c r="M29" s="56"/>
      <c r="N29" s="56"/>
      <c r="O29" s="56"/>
      <c r="X29" s="56"/>
    </row>
    <row r="30" spans="2:29" s="15" customFormat="1" x14ac:dyDescent="0.25">
      <c r="B30">
        <f t="shared" si="25"/>
        <v>142.83333333333334</v>
      </c>
      <c r="C30">
        <f t="shared" si="26"/>
        <v>144</v>
      </c>
      <c r="D30">
        <f t="shared" si="27"/>
        <v>142.5</v>
      </c>
      <c r="E30">
        <f t="shared" si="28"/>
        <v>142</v>
      </c>
      <c r="F30" s="56">
        <f t="shared" ref="F30:F33" si="29">AVERAGE(B30:E30)</f>
        <v>142.83333333333334</v>
      </c>
      <c r="G30"/>
      <c r="H30"/>
      <c r="I30"/>
      <c r="J30"/>
      <c r="K30"/>
      <c r="L30" s="56"/>
      <c r="M30" s="56"/>
      <c r="N30" s="56"/>
      <c r="O30" s="56"/>
      <c r="X30" s="56"/>
    </row>
    <row r="31" spans="2:29" s="15" customFormat="1" x14ac:dyDescent="0.25">
      <c r="B31">
        <f t="shared" si="25"/>
        <v>195.36666666666665</v>
      </c>
      <c r="C31">
        <f t="shared" si="26"/>
        <v>209.833</v>
      </c>
      <c r="D31">
        <f t="shared" si="27"/>
        <v>186.5</v>
      </c>
      <c r="E31">
        <f t="shared" si="28"/>
        <v>189.767</v>
      </c>
      <c r="F31" s="56">
        <f>AVERAGE(B31:E31)</f>
        <v>195.36666666666667</v>
      </c>
      <c r="G31"/>
      <c r="H31"/>
      <c r="I31"/>
      <c r="J31"/>
      <c r="K31"/>
      <c r="L31" s="56"/>
      <c r="M31" s="56"/>
      <c r="N31" s="56"/>
      <c r="O31" s="56"/>
      <c r="X31" s="56"/>
    </row>
    <row r="32" spans="2:29" s="15" customFormat="1" x14ac:dyDescent="0.25">
      <c r="B32">
        <f t="shared" si="25"/>
        <v>232.27766666666665</v>
      </c>
      <c r="C32">
        <f t="shared" si="26"/>
        <v>234.333</v>
      </c>
      <c r="D32">
        <f t="shared" si="27"/>
        <v>231</v>
      </c>
      <c r="E32">
        <f t="shared" si="28"/>
        <v>231.5</v>
      </c>
      <c r="F32" s="56">
        <f t="shared" si="29"/>
        <v>232.27766666666668</v>
      </c>
      <c r="G32"/>
      <c r="H32"/>
      <c r="I32"/>
      <c r="J32"/>
      <c r="K32"/>
      <c r="L32" s="56"/>
      <c r="M32" s="56"/>
      <c r="N32" s="56"/>
      <c r="O32" s="56"/>
      <c r="X32" s="56"/>
    </row>
    <row r="33" spans="1:52" s="15" customFormat="1" x14ac:dyDescent="0.25">
      <c r="B33">
        <f t="shared" si="25"/>
        <v>330.08300000000003</v>
      </c>
      <c r="C33">
        <f t="shared" si="26"/>
        <v>334.83300000000003</v>
      </c>
      <c r="D33">
        <f t="shared" si="27"/>
        <v>327.83300000000003</v>
      </c>
      <c r="E33">
        <f t="shared" si="28"/>
        <v>327.58300000000003</v>
      </c>
      <c r="F33" s="56">
        <f t="shared" si="29"/>
        <v>330.08300000000003</v>
      </c>
      <c r="G33"/>
      <c r="H33"/>
      <c r="I33"/>
      <c r="J33"/>
      <c r="K33"/>
      <c r="L33" s="56"/>
      <c r="M33" s="56"/>
      <c r="N33" s="56"/>
      <c r="O33" s="56"/>
      <c r="X33" s="56"/>
    </row>
    <row r="34" spans="1:52" s="15" customFormat="1" x14ac:dyDescent="0.25">
      <c r="B34"/>
      <c r="C34"/>
      <c r="D34"/>
      <c r="E34"/>
      <c r="F34"/>
      <c r="G34"/>
      <c r="H34"/>
      <c r="I34"/>
      <c r="J34"/>
      <c r="K34"/>
      <c r="L34" s="56"/>
      <c r="M34" s="56"/>
      <c r="N34" s="56"/>
      <c r="O34" s="56"/>
      <c r="X34" s="56"/>
    </row>
    <row r="35" spans="1:52" s="15" customFormat="1" x14ac:dyDescent="0.25">
      <c r="A35"/>
      <c r="B35"/>
      <c r="C35"/>
      <c r="D35"/>
      <c r="E35"/>
      <c r="F35"/>
      <c r="G35"/>
      <c r="H35"/>
      <c r="I35"/>
      <c r="J35"/>
      <c r="K35"/>
      <c r="L35" s="56"/>
      <c r="M35" s="56"/>
      <c r="N35" s="56"/>
      <c r="O35" s="56"/>
      <c r="X35" s="56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</row>
    <row r="36" spans="1:52" s="15" customFormat="1" x14ac:dyDescent="0.25">
      <c r="A36" s="80" t="s">
        <v>67</v>
      </c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 s="80"/>
      <c r="Z36" s="80"/>
      <c r="AA36" s="80"/>
      <c r="AB36" s="80"/>
      <c r="AC36" s="80"/>
      <c r="AD36" s="80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</row>
    <row r="37" spans="1:52" s="15" customFormat="1" x14ac:dyDescent="0.25">
      <c r="A37"/>
      <c r="B37"/>
      <c r="C37"/>
      <c r="D37"/>
      <c r="E37"/>
      <c r="F37"/>
      <c r="G37"/>
      <c r="H37"/>
      <c r="I37"/>
      <c r="J37"/>
      <c r="K37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</row>
    <row r="38" spans="1:52" s="15" customFormat="1" ht="15.75" thickBo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</row>
    <row r="39" spans="1:52" s="15" customFormat="1" x14ac:dyDescent="0.25">
      <c r="A39"/>
      <c r="B39" s="82"/>
      <c r="C39" s="147">
        <v>1</v>
      </c>
      <c r="D39" s="147"/>
      <c r="E39" s="147"/>
      <c r="F39" s="147"/>
      <c r="G39" s="147"/>
      <c r="H39" s="148"/>
      <c r="I39"/>
      <c r="J39" s="82"/>
      <c r="K39" s="147">
        <v>2</v>
      </c>
      <c r="L39" s="147"/>
      <c r="M39" s="147"/>
      <c r="N39" s="147"/>
      <c r="O39" s="147"/>
      <c r="P39" s="148"/>
    </row>
    <row r="40" spans="1:52" s="15" customFormat="1" x14ac:dyDescent="0.25">
      <c r="A40"/>
      <c r="B40" s="83" t="s">
        <v>99</v>
      </c>
      <c r="C40" s="1">
        <f t="shared" ref="C40:H40" si="30">C15</f>
        <v>0.13618471506487442</v>
      </c>
      <c r="D40" s="1">
        <f t="shared" si="30"/>
        <v>0.15146683423765459</v>
      </c>
      <c r="E40" s="1">
        <f t="shared" si="30"/>
        <v>0.16362355670152898</v>
      </c>
      <c r="F40" s="1">
        <f t="shared" si="30"/>
        <v>0.15459223094656036</v>
      </c>
      <c r="G40" s="1">
        <f t="shared" si="30"/>
        <v>0.15146683423765459</v>
      </c>
      <c r="H40" s="29">
        <f t="shared" si="30"/>
        <v>0.15146683423765459</v>
      </c>
      <c r="I40"/>
      <c r="J40" s="83" t="s">
        <v>99</v>
      </c>
      <c r="K40" s="1">
        <f t="shared" ref="K40:P40" si="31">C16</f>
        <v>0.32064468927614947</v>
      </c>
      <c r="L40" s="1">
        <f t="shared" si="31"/>
        <v>0.31675767889250001</v>
      </c>
      <c r="M40" s="1">
        <f t="shared" si="31"/>
        <v>0.279658833490184</v>
      </c>
      <c r="N40" s="1">
        <f t="shared" si="31"/>
        <v>0.34996951391116649</v>
      </c>
      <c r="O40" s="1">
        <f t="shared" si="31"/>
        <v>0.31675767889250001</v>
      </c>
      <c r="P40" s="29">
        <f t="shared" si="31"/>
        <v>0.31675767889250001</v>
      </c>
    </row>
    <row r="41" spans="1:52" s="15" customFormat="1" x14ac:dyDescent="0.25">
      <c r="A41"/>
      <c r="B41" s="83" t="s">
        <v>46</v>
      </c>
      <c r="C41" s="1">
        <f t="shared" ref="C41:H41" si="32">J15</f>
        <v>5.0663932372981564E-2</v>
      </c>
      <c r="D41" s="1">
        <f t="shared" si="32"/>
        <v>4.4328304775246213E-2</v>
      </c>
      <c r="E41" s="1">
        <f t="shared" si="32"/>
        <v>4.380324156901514E-2</v>
      </c>
      <c r="F41" s="1">
        <f t="shared" si="32"/>
        <v>4.6027414797663951E-2</v>
      </c>
      <c r="G41" s="1">
        <f t="shared" si="32"/>
        <v>4.6036903538079633E-2</v>
      </c>
      <c r="H41" s="29">
        <f t="shared" si="32"/>
        <v>4.5361624175491298E-2</v>
      </c>
      <c r="I41"/>
      <c r="J41" s="83" t="s">
        <v>46</v>
      </c>
      <c r="K41" s="1">
        <f t="shared" ref="K41:P41" si="33">J16</f>
        <v>0.12691147972080413</v>
      </c>
      <c r="L41" s="1">
        <f t="shared" si="33"/>
        <v>0.12057585212306877</v>
      </c>
      <c r="M41" s="1">
        <f t="shared" si="33"/>
        <v>0.12005078891683771</v>
      </c>
      <c r="N41" s="1">
        <f t="shared" si="33"/>
        <v>0.12227496214548651</v>
      </c>
      <c r="O41" s="1">
        <f t="shared" si="33"/>
        <v>0.1222844508859022</v>
      </c>
      <c r="P41" s="29">
        <f t="shared" si="33"/>
        <v>0.12160917152331385</v>
      </c>
    </row>
    <row r="42" spans="1:52" s="15" customFormat="1" x14ac:dyDescent="0.25">
      <c r="A42"/>
      <c r="B42" s="83" t="s">
        <v>53</v>
      </c>
      <c r="C42" s="1">
        <f t="shared" ref="C42:H42" si="34">Q15</f>
        <v>0.15248423660088101</v>
      </c>
      <c r="D42" s="1">
        <f t="shared" si="34"/>
        <v>0.103536068410658</v>
      </c>
      <c r="E42" s="1">
        <f t="shared" si="34"/>
        <v>0.116166248321931</v>
      </c>
      <c r="F42" s="1">
        <f t="shared" si="34"/>
        <v>0.112222021491745</v>
      </c>
      <c r="G42" s="1">
        <f t="shared" si="34"/>
        <v>8.7866888461813494E-2</v>
      </c>
      <c r="H42" s="29">
        <f t="shared" si="34"/>
        <v>0.122432739431914</v>
      </c>
      <c r="I42"/>
      <c r="J42" s="83" t="s">
        <v>53</v>
      </c>
      <c r="K42" s="1">
        <f t="shared" ref="K42:P42" si="35">Q16</f>
        <v>0.15810067016447343</v>
      </c>
      <c r="L42" s="1">
        <f t="shared" si="35"/>
        <v>0.14217924682249142</v>
      </c>
      <c r="M42" s="1">
        <f t="shared" si="35"/>
        <v>0.15586841848394742</v>
      </c>
      <c r="N42" s="1">
        <f t="shared" si="35"/>
        <v>0.24093621309647142</v>
      </c>
      <c r="O42" s="1">
        <f t="shared" si="35"/>
        <v>0.16945413965558043</v>
      </c>
      <c r="P42" s="29">
        <f t="shared" si="35"/>
        <v>0.18609707312835844</v>
      </c>
    </row>
    <row r="43" spans="1:52" ht="15.75" thickBot="1" x14ac:dyDescent="0.3">
      <c r="B43" s="84" t="s">
        <v>60</v>
      </c>
      <c r="C43" s="85">
        <f t="shared" ref="C43:H43" si="36">X15</f>
        <v>0.120559519739232</v>
      </c>
      <c r="D43" s="85">
        <f t="shared" si="36"/>
        <v>0.128620242827959</v>
      </c>
      <c r="E43" s="85">
        <f t="shared" si="36"/>
        <v>0.12327376337186299</v>
      </c>
      <c r="F43" s="85">
        <f t="shared" si="36"/>
        <v>0.177260203591244</v>
      </c>
      <c r="G43" s="85">
        <f t="shared" si="36"/>
        <v>0.15861487236737901</v>
      </c>
      <c r="H43" s="21">
        <f t="shared" si="36"/>
        <v>0.112115623980115</v>
      </c>
      <c r="J43" s="84" t="s">
        <v>60</v>
      </c>
      <c r="K43" s="85">
        <f t="shared" ref="K43:P43" si="37">X16</f>
        <v>0.24628530751993302</v>
      </c>
      <c r="L43" s="85">
        <f t="shared" si="37"/>
        <v>0.23713751472859404</v>
      </c>
      <c r="M43" s="85">
        <f t="shared" si="37"/>
        <v>0.42204265415868303</v>
      </c>
      <c r="N43" s="85">
        <f t="shared" si="37"/>
        <v>0.24212399204975002</v>
      </c>
      <c r="O43" s="85">
        <f t="shared" si="37"/>
        <v>0.23481593568738399</v>
      </c>
      <c r="P43" s="21">
        <f t="shared" si="37"/>
        <v>0.22037294294450102</v>
      </c>
    </row>
    <row r="45" spans="1:52" ht="15.75" thickBot="1" x14ac:dyDescent="0.3"/>
    <row r="46" spans="1:52" x14ac:dyDescent="0.25">
      <c r="B46" s="82"/>
      <c r="C46" s="147">
        <v>3</v>
      </c>
      <c r="D46" s="147"/>
      <c r="E46" s="147"/>
      <c r="F46" s="147"/>
      <c r="G46" s="147"/>
      <c r="H46" s="148"/>
      <c r="J46" s="82"/>
      <c r="K46" s="147">
        <v>4</v>
      </c>
      <c r="L46" s="147"/>
      <c r="M46" s="147"/>
      <c r="N46" s="147"/>
      <c r="O46" s="147"/>
      <c r="P46" s="148"/>
    </row>
    <row r="47" spans="1:52" x14ac:dyDescent="0.25">
      <c r="B47" s="83" t="s">
        <v>99</v>
      </c>
      <c r="C47" s="1">
        <f t="shared" ref="C47:H47" si="38">C17</f>
        <v>0.44796394793005795</v>
      </c>
      <c r="D47" s="1">
        <f t="shared" si="38"/>
        <v>0.46558766829070297</v>
      </c>
      <c r="E47" s="1">
        <f t="shared" si="38"/>
        <v>0.52728014394637568</v>
      </c>
      <c r="F47" s="1">
        <f t="shared" si="38"/>
        <v>0.48027725338904553</v>
      </c>
      <c r="G47" s="1">
        <f t="shared" si="38"/>
        <v>0.48027725338904553</v>
      </c>
      <c r="H47" s="29">
        <f t="shared" si="38"/>
        <v>0.48027725338904553</v>
      </c>
      <c r="J47" s="83" t="s">
        <v>99</v>
      </c>
      <c r="K47" s="1">
        <f t="shared" ref="K47:P47" si="39">C18</f>
        <v>1.315921892989482</v>
      </c>
      <c r="L47" s="1">
        <f t="shared" si="39"/>
        <v>1.2699294413972801</v>
      </c>
      <c r="M47" s="1">
        <f t="shared" si="39"/>
        <v>1.4336167971988534</v>
      </c>
      <c r="N47" s="1">
        <f t="shared" si="39"/>
        <v>1.2442194403723132</v>
      </c>
      <c r="O47" s="1">
        <f t="shared" si="39"/>
        <v>1.315921892989482</v>
      </c>
      <c r="P47" s="29">
        <f t="shared" si="39"/>
        <v>1.315921892989482</v>
      </c>
    </row>
    <row r="48" spans="1:52" x14ac:dyDescent="0.25">
      <c r="B48" s="83" t="s">
        <v>46</v>
      </c>
      <c r="C48" s="1">
        <f t="shared" ref="C48:H48" si="40">J17</f>
        <v>0.21654188268589974</v>
      </c>
      <c r="D48" s="1">
        <f t="shared" si="40"/>
        <v>0.21190457324108553</v>
      </c>
      <c r="E48" s="1">
        <f t="shared" si="40"/>
        <v>0.20905678428502039</v>
      </c>
      <c r="F48" s="1">
        <f t="shared" si="40"/>
        <v>0.21114996928837387</v>
      </c>
      <c r="G48" s="1">
        <f t="shared" si="40"/>
        <v>0.20709663694148978</v>
      </c>
      <c r="H48" s="29">
        <f t="shared" si="40"/>
        <v>0.21114996928837387</v>
      </c>
      <c r="J48" s="83" t="s">
        <v>46</v>
      </c>
      <c r="K48" s="1">
        <f t="shared" ref="K48:P48" si="41">J18</f>
        <v>0.45065220295638336</v>
      </c>
      <c r="L48" s="1">
        <f t="shared" si="41"/>
        <v>0.45488822962247516</v>
      </c>
      <c r="M48" s="1">
        <f t="shared" si="41"/>
        <v>0.43499164904419207</v>
      </c>
      <c r="N48" s="1">
        <f t="shared" si="41"/>
        <v>0.45065220295638336</v>
      </c>
      <c r="O48" s="1">
        <f t="shared" si="41"/>
        <v>0.46207673020248291</v>
      </c>
      <c r="P48" s="29">
        <f t="shared" si="41"/>
        <v>0.45065220295638336</v>
      </c>
    </row>
    <row r="49" spans="2:16" x14ac:dyDescent="0.25">
      <c r="B49" s="83" t="s">
        <v>53</v>
      </c>
      <c r="C49" s="1">
        <f t="shared" ref="C49:H49" si="42">L17</f>
        <v>0.20905678428502039</v>
      </c>
      <c r="D49" s="1">
        <f t="shared" si="42"/>
        <v>0.21114996928837387</v>
      </c>
      <c r="E49" s="1">
        <f t="shared" si="42"/>
        <v>0.20709663694148978</v>
      </c>
      <c r="F49" s="1">
        <f t="shared" si="42"/>
        <v>0.21114996928837387</v>
      </c>
      <c r="G49" s="1">
        <f t="shared" si="42"/>
        <v>93.5</v>
      </c>
      <c r="H49" s="29">
        <f t="shared" si="42"/>
        <v>0.29450477653493468</v>
      </c>
      <c r="J49" s="83" t="s">
        <v>53</v>
      </c>
      <c r="K49" s="1">
        <f t="shared" ref="K49:P49" si="43">Q18</f>
        <v>1.0569941018675373</v>
      </c>
      <c r="L49" s="1">
        <f t="shared" si="43"/>
        <v>0.6529575977569021</v>
      </c>
      <c r="M49" s="1">
        <f t="shared" si="43"/>
        <v>1.0796034830973373</v>
      </c>
      <c r="N49" s="1">
        <f t="shared" si="43"/>
        <v>1.1883118989961372</v>
      </c>
      <c r="O49" s="1">
        <f t="shared" si="43"/>
        <v>0.71902754246819411</v>
      </c>
      <c r="P49" s="29">
        <f t="shared" si="43"/>
        <v>0.70763293314014908</v>
      </c>
    </row>
    <row r="50" spans="2:16" ht="15.75" thickBot="1" x14ac:dyDescent="0.3">
      <c r="B50" s="84" t="s">
        <v>60</v>
      </c>
      <c r="C50" s="85">
        <f t="shared" ref="C50:H50" si="44">X17</f>
        <v>0.47241697205312366</v>
      </c>
      <c r="D50" s="85">
        <f t="shared" si="44"/>
        <v>0.46326917926178468</v>
      </c>
      <c r="E50" s="85">
        <f t="shared" si="44"/>
        <v>0.6481743186918737</v>
      </c>
      <c r="F50" s="85">
        <f t="shared" si="44"/>
        <v>0.46825565658294066</v>
      </c>
      <c r="G50" s="85">
        <f t="shared" si="44"/>
        <v>0.46094760022057463</v>
      </c>
      <c r="H50" s="21">
        <f t="shared" si="44"/>
        <v>0.44650460747769166</v>
      </c>
      <c r="J50" s="84" t="s">
        <v>60</v>
      </c>
      <c r="K50" s="85">
        <f t="shared" ref="K50:P50" si="45">X18</f>
        <v>1.0595109062832719</v>
      </c>
      <c r="L50" s="85">
        <f t="shared" si="45"/>
        <v>0.42920047315580095</v>
      </c>
      <c r="M50" s="85">
        <f t="shared" si="45"/>
        <v>0.94087901179174105</v>
      </c>
      <c r="N50" s="85">
        <f t="shared" si="45"/>
        <v>1.1908287034118719</v>
      </c>
      <c r="O50" s="85">
        <f t="shared" si="45"/>
        <v>0.56154434688392896</v>
      </c>
      <c r="P50" s="21">
        <f t="shared" si="45"/>
        <v>0.71014973755588395</v>
      </c>
    </row>
    <row r="52" spans="2:16" ht="15.75" thickBot="1" x14ac:dyDescent="0.3"/>
    <row r="53" spans="2:16" x14ac:dyDescent="0.25">
      <c r="B53" s="82"/>
      <c r="C53" s="147">
        <v>5</v>
      </c>
      <c r="D53" s="147"/>
      <c r="E53" s="147"/>
      <c r="F53" s="147"/>
      <c r="G53" s="147"/>
      <c r="H53" s="148"/>
      <c r="J53" s="82"/>
      <c r="K53" s="147">
        <v>6</v>
      </c>
      <c r="L53" s="147"/>
      <c r="M53" s="147"/>
      <c r="N53" s="147"/>
      <c r="O53" s="147"/>
      <c r="P53" s="148"/>
    </row>
    <row r="54" spans="2:16" x14ac:dyDescent="0.25">
      <c r="B54" s="83" t="s">
        <v>99</v>
      </c>
      <c r="C54" s="1">
        <f t="shared" ref="C54:H54" si="46">C19</f>
        <v>1.4497685991288367</v>
      </c>
      <c r="D54" s="1">
        <f t="shared" si="46"/>
        <v>1.4077485038025161</v>
      </c>
      <c r="E54" s="1">
        <f t="shared" si="46"/>
        <v>1.299920037652232</v>
      </c>
      <c r="F54" s="1">
        <f t="shared" si="46"/>
        <v>1.47355687462648</v>
      </c>
      <c r="G54" s="1">
        <f t="shared" si="46"/>
        <v>1.4077485038025161</v>
      </c>
      <c r="H54" s="29">
        <f t="shared" si="46"/>
        <v>1.4077485038025161</v>
      </c>
      <c r="J54" s="83" t="s">
        <v>99</v>
      </c>
      <c r="K54" s="1">
        <f t="shared" ref="K54:P54" si="47">C20</f>
        <v>1.6423026288587066</v>
      </c>
      <c r="L54" s="1">
        <f t="shared" si="47"/>
        <v>1.7657346575976167</v>
      </c>
      <c r="M54" s="1">
        <f t="shared" si="47"/>
        <v>1.7628583780143965</v>
      </c>
      <c r="N54" s="1">
        <f t="shared" si="47"/>
        <v>1.7782246688472965</v>
      </c>
      <c r="O54" s="1">
        <f t="shared" si="47"/>
        <v>1.7372800833295041</v>
      </c>
      <c r="P54" s="29">
        <f t="shared" si="47"/>
        <v>1.7372800833295041</v>
      </c>
    </row>
    <row r="55" spans="2:16" x14ac:dyDescent="0.25">
      <c r="B55" s="83" t="s">
        <v>46</v>
      </c>
      <c r="C55" s="1">
        <f t="shared" ref="C55:H55" si="48">J19</f>
        <v>0.51531583589418228</v>
      </c>
      <c r="D55" s="1">
        <f t="shared" si="48"/>
        <v>0.52068404836103011</v>
      </c>
      <c r="E55" s="1">
        <f t="shared" si="48"/>
        <v>0.52068404836103011</v>
      </c>
      <c r="F55" s="1">
        <f t="shared" si="48"/>
        <v>0.52068404836103011</v>
      </c>
      <c r="G55" s="1">
        <f t="shared" si="48"/>
        <v>0.51531583589418228</v>
      </c>
      <c r="H55" s="29">
        <f t="shared" si="48"/>
        <v>0.53142047329472586</v>
      </c>
      <c r="J55" s="83" t="s">
        <v>46</v>
      </c>
      <c r="K55" s="1">
        <f t="shared" ref="K55:P55" si="49">J20</f>
        <v>0.62364502005454958</v>
      </c>
      <c r="L55" s="1">
        <f t="shared" si="49"/>
        <v>0.64963327487050915</v>
      </c>
      <c r="M55" s="1">
        <f t="shared" si="49"/>
        <v>0.60583982635859901</v>
      </c>
      <c r="N55" s="1">
        <f t="shared" si="49"/>
        <v>0.62364502005454958</v>
      </c>
      <c r="O55" s="1">
        <f t="shared" si="49"/>
        <v>0.59375530830553547</v>
      </c>
      <c r="P55" s="29">
        <f t="shared" si="49"/>
        <v>0.64535167068355481</v>
      </c>
    </row>
    <row r="56" spans="2:16" x14ac:dyDescent="0.25">
      <c r="B56" s="83" t="s">
        <v>53</v>
      </c>
      <c r="C56" s="1">
        <f t="shared" ref="C56:H56" si="50">L19</f>
        <v>0.52068404836103011</v>
      </c>
      <c r="D56" s="1">
        <f t="shared" si="50"/>
        <v>0.52068404836103011</v>
      </c>
      <c r="E56" s="1">
        <f t="shared" si="50"/>
        <v>0.51531583589418228</v>
      </c>
      <c r="F56" s="1">
        <f t="shared" si="50"/>
        <v>0.53142047329472586</v>
      </c>
      <c r="G56" s="1">
        <f t="shared" si="50"/>
        <v>186.5</v>
      </c>
      <c r="H56" s="29">
        <f t="shared" si="50"/>
        <v>1.2687980764732727</v>
      </c>
      <c r="J56" s="83" t="s">
        <v>53</v>
      </c>
      <c r="K56" s="1">
        <f t="shared" ref="K56:P56" si="51">Q20</f>
        <v>1.5159397298815069</v>
      </c>
      <c r="L56" s="1">
        <f t="shared" si="51"/>
        <v>1.7984996715924768</v>
      </c>
      <c r="M56" s="1">
        <f t="shared" si="51"/>
        <v>1.5789939873995669</v>
      </c>
      <c r="N56" s="1">
        <f t="shared" si="51"/>
        <v>1.6275001653935068</v>
      </c>
      <c r="O56" s="1">
        <f t="shared" si="51"/>
        <v>1.666796802380887</v>
      </c>
      <c r="P56" s="29">
        <f t="shared" si="51"/>
        <v>1.8102172175572868</v>
      </c>
    </row>
    <row r="57" spans="2:16" ht="15.75" thickBot="1" x14ac:dyDescent="0.3">
      <c r="B57" s="84" t="s">
        <v>60</v>
      </c>
      <c r="C57" s="85">
        <f t="shared" ref="C57:H57" si="52">X19</f>
        <v>1.368389102521431</v>
      </c>
      <c r="D57" s="85">
        <f t="shared" si="52"/>
        <v>0.75357424204407586</v>
      </c>
      <c r="E57" s="85">
        <f t="shared" si="52"/>
        <v>1.6739239019176309</v>
      </c>
      <c r="F57" s="85">
        <f t="shared" si="52"/>
        <v>1.7379319963863309</v>
      </c>
      <c r="G57" s="85">
        <f t="shared" si="52"/>
        <v>0.83336925651137184</v>
      </c>
      <c r="H57" s="21">
        <f t="shared" si="52"/>
        <v>1.0544934440374729</v>
      </c>
      <c r="J57" s="84" t="s">
        <v>60</v>
      </c>
      <c r="K57" s="85">
        <f t="shared" ref="K57:P57" si="53">X20</f>
        <v>2.0257343263106269</v>
      </c>
      <c r="L57" s="85">
        <f t="shared" si="53"/>
        <v>1.5030541941961471</v>
      </c>
      <c r="M57" s="85">
        <f t="shared" si="53"/>
        <v>2.0343114416925467</v>
      </c>
      <c r="N57" s="85">
        <f t="shared" si="53"/>
        <v>2.0254821938734171</v>
      </c>
      <c r="O57" s="85">
        <f t="shared" si="53"/>
        <v>1.5178048023643969</v>
      </c>
      <c r="P57" s="21">
        <f t="shared" si="53"/>
        <v>1.7541450360930269</v>
      </c>
    </row>
    <row r="59" spans="2:16" ht="15.75" thickBot="1" x14ac:dyDescent="0.3"/>
    <row r="60" spans="2:16" ht="13.5" customHeight="1" x14ac:dyDescent="0.25">
      <c r="B60" s="82"/>
      <c r="C60" s="147">
        <v>7</v>
      </c>
      <c r="D60" s="147"/>
      <c r="E60" s="147"/>
      <c r="F60" s="147"/>
      <c r="G60" s="147"/>
      <c r="H60" s="148"/>
    </row>
    <row r="61" spans="2:16" x14ac:dyDescent="0.25">
      <c r="B61" s="83" t="s">
        <v>99</v>
      </c>
      <c r="C61" s="1">
        <f t="shared" ref="C61:H61" si="54">C21</f>
        <v>1.8812814247482901</v>
      </c>
      <c r="D61" s="1">
        <f t="shared" si="54"/>
        <v>1.9708525505370067</v>
      </c>
      <c r="E61" s="1">
        <f t="shared" si="54"/>
        <v>2.0440089796594569</v>
      </c>
      <c r="F61" s="1">
        <f t="shared" si="54"/>
        <v>1.8047501477202232</v>
      </c>
      <c r="G61" s="1">
        <f t="shared" si="54"/>
        <v>1.9252232756662442</v>
      </c>
      <c r="H61" s="29">
        <f t="shared" si="54"/>
        <v>1.9252232756662442</v>
      </c>
    </row>
    <row r="62" spans="2:16" x14ac:dyDescent="0.25">
      <c r="B62" s="83" t="s">
        <v>46</v>
      </c>
      <c r="C62" s="1">
        <f t="shared" ref="C62:H62" si="55">J21</f>
        <v>0.66197534852039508</v>
      </c>
      <c r="D62" s="1">
        <f t="shared" si="55"/>
        <v>0.66197534852039508</v>
      </c>
      <c r="E62" s="1">
        <f t="shared" si="55"/>
        <v>0.67203060097270506</v>
      </c>
      <c r="F62" s="1">
        <f t="shared" si="55"/>
        <v>0.66197534852039508</v>
      </c>
      <c r="G62" s="1">
        <f t="shared" si="55"/>
        <v>0.66587242288578918</v>
      </c>
      <c r="H62" s="29">
        <f t="shared" si="55"/>
        <v>0.64802302170269122</v>
      </c>
      <c r="J62" s="15" t="s">
        <v>41</v>
      </c>
      <c r="K62" s="15" t="s">
        <v>36</v>
      </c>
    </row>
    <row r="63" spans="2:16" x14ac:dyDescent="0.25">
      <c r="B63" s="83" t="s">
        <v>53</v>
      </c>
      <c r="C63" s="15">
        <f>$W$13*($F$33-$P$21)+C55</f>
        <v>0.52737377234170368</v>
      </c>
      <c r="D63" s="15">
        <f t="shared" ref="D63:H63" si="56">$W$13*($F$33-$P$21)+D55</f>
        <v>0.53274198480855151</v>
      </c>
      <c r="E63" s="15">
        <f t="shared" si="56"/>
        <v>0.53274198480855151</v>
      </c>
      <c r="F63" s="15">
        <f t="shared" si="56"/>
        <v>0.53274198480855151</v>
      </c>
      <c r="G63" s="15">
        <f t="shared" si="56"/>
        <v>0.52737377234170368</v>
      </c>
      <c r="H63" s="15">
        <f t="shared" si="56"/>
        <v>0.54347840974224726</v>
      </c>
      <c r="J63" s="54" t="s">
        <v>87</v>
      </c>
      <c r="K63" s="54" t="s">
        <v>37</v>
      </c>
    </row>
    <row r="64" spans="2:16" ht="15.75" thickBot="1" x14ac:dyDescent="0.3">
      <c r="B64" s="84" t="s">
        <v>60</v>
      </c>
      <c r="C64" s="85">
        <f t="shared" ref="C64:H64" si="57">X21</f>
        <v>1.6949177864827241</v>
      </c>
      <c r="D64" s="85">
        <f t="shared" si="57"/>
        <v>2.0446803957252042</v>
      </c>
      <c r="E64" s="85">
        <f t="shared" si="57"/>
        <v>2.1256814838943141</v>
      </c>
      <c r="F64" s="85">
        <f t="shared" si="57"/>
        <v>2.1014367946759842</v>
      </c>
      <c r="G64" s="85">
        <f t="shared" si="57"/>
        <v>1.879453470057294</v>
      </c>
      <c r="H64" s="21">
        <f t="shared" si="57"/>
        <v>1.7873117741886939</v>
      </c>
    </row>
    <row r="67" spans="2:24" x14ac:dyDescent="0.25">
      <c r="B67" t="s">
        <v>68</v>
      </c>
      <c r="E67">
        <v>1</v>
      </c>
      <c r="J67" t="s">
        <v>68</v>
      </c>
      <c r="N67">
        <v>2</v>
      </c>
      <c r="R67" t="s">
        <v>68</v>
      </c>
      <c r="U67">
        <v>3</v>
      </c>
    </row>
    <row r="69" spans="2:24" ht="15.75" thickBot="1" x14ac:dyDescent="0.3">
      <c r="B69" t="s">
        <v>69</v>
      </c>
      <c r="J69" t="s">
        <v>69</v>
      </c>
      <c r="R69" t="s">
        <v>69</v>
      </c>
    </row>
    <row r="70" spans="2:24" x14ac:dyDescent="0.25">
      <c r="B70" s="65" t="s">
        <v>70</v>
      </c>
      <c r="C70" s="65" t="s">
        <v>71</v>
      </c>
      <c r="D70" s="65" t="s">
        <v>72</v>
      </c>
      <c r="E70" s="65" t="s">
        <v>73</v>
      </c>
      <c r="F70" s="65" t="s">
        <v>74</v>
      </c>
      <c r="J70" s="65" t="s">
        <v>70</v>
      </c>
      <c r="K70" s="65" t="s">
        <v>71</v>
      </c>
      <c r="L70" s="65" t="s">
        <v>72</v>
      </c>
      <c r="M70" s="65" t="s">
        <v>73</v>
      </c>
      <c r="N70" s="65" t="s">
        <v>74</v>
      </c>
      <c r="R70" s="65" t="s">
        <v>70</v>
      </c>
      <c r="S70" s="65" t="s">
        <v>71</v>
      </c>
      <c r="T70" s="65" t="s">
        <v>72</v>
      </c>
      <c r="U70" s="65" t="s">
        <v>73</v>
      </c>
      <c r="V70" s="65" t="s">
        <v>74</v>
      </c>
    </row>
    <row r="71" spans="2:24" x14ac:dyDescent="0.25">
      <c r="B71" s="63" t="s">
        <v>99</v>
      </c>
      <c r="C71" s="63">
        <v>6</v>
      </c>
      <c r="D71" s="63">
        <v>0.90880100542592757</v>
      </c>
      <c r="E71" s="63">
        <v>0.15146683423765459</v>
      </c>
      <c r="F71" s="63">
        <v>7.8219434412552471E-5</v>
      </c>
      <c r="J71" s="63" t="s">
        <v>99</v>
      </c>
      <c r="K71" s="63">
        <v>6</v>
      </c>
      <c r="L71" s="63">
        <v>1.9005460733549999</v>
      </c>
      <c r="M71" s="63">
        <v>0.31675767889250001</v>
      </c>
      <c r="N71" s="63">
        <v>4.988918330429326E-4</v>
      </c>
      <c r="R71" s="63" t="s">
        <v>99</v>
      </c>
      <c r="S71" s="63">
        <v>6</v>
      </c>
      <c r="T71" s="63">
        <v>2.8816635203342731</v>
      </c>
      <c r="U71" s="63">
        <v>0.48027725338904553</v>
      </c>
      <c r="V71" s="63">
        <v>6.9384106815832799E-4</v>
      </c>
    </row>
    <row r="72" spans="2:24" x14ac:dyDescent="0.25">
      <c r="B72" s="63" t="s">
        <v>46</v>
      </c>
      <c r="C72" s="63">
        <v>6</v>
      </c>
      <c r="D72" s="63">
        <v>0.27622142122847776</v>
      </c>
      <c r="E72" s="63">
        <v>4.6036903538079627E-2</v>
      </c>
      <c r="F72" s="63">
        <v>5.954808723429453E-6</v>
      </c>
      <c r="J72" s="63" t="s">
        <v>46</v>
      </c>
      <c r="K72" s="63">
        <v>6</v>
      </c>
      <c r="L72" s="63">
        <v>0.73370670531541315</v>
      </c>
      <c r="M72" s="63">
        <v>0.12228445088590219</v>
      </c>
      <c r="N72" s="63">
        <v>5.9548087234294615E-6</v>
      </c>
      <c r="R72" s="63" t="s">
        <v>46</v>
      </c>
      <c r="S72" s="63">
        <v>6</v>
      </c>
      <c r="T72" s="63">
        <v>1.2668998157302431</v>
      </c>
      <c r="U72" s="63">
        <v>0.21114996928837385</v>
      </c>
      <c r="V72" s="63">
        <v>1.0090616756885579E-5</v>
      </c>
    </row>
    <row r="73" spans="2:24" x14ac:dyDescent="0.25">
      <c r="B73" s="63" t="s">
        <v>53</v>
      </c>
      <c r="C73" s="63">
        <v>6</v>
      </c>
      <c r="D73" s="63">
        <v>0.69470820271894251</v>
      </c>
      <c r="E73" s="63">
        <v>0.11578470045315709</v>
      </c>
      <c r="F73" s="63">
        <v>4.6666476983519276E-4</v>
      </c>
      <c r="J73" s="63" t="s">
        <v>53</v>
      </c>
      <c r="K73" s="63">
        <v>6</v>
      </c>
      <c r="L73" s="63">
        <v>1.0526357613513224</v>
      </c>
      <c r="M73" s="63">
        <v>0.17543929355855373</v>
      </c>
      <c r="N73" s="63">
        <v>1.2458269045659998E-3</v>
      </c>
      <c r="R73" s="63" t="s">
        <v>53</v>
      </c>
      <c r="S73" s="63">
        <v>6</v>
      </c>
      <c r="T73" s="63">
        <v>94.632958136338189</v>
      </c>
      <c r="U73" s="63">
        <v>15.772159689389698</v>
      </c>
      <c r="V73" s="63">
        <v>1449.9892735665792</v>
      </c>
    </row>
    <row r="74" spans="2:24" ht="15.75" thickBot="1" x14ac:dyDescent="0.3">
      <c r="B74" s="64" t="s">
        <v>60</v>
      </c>
      <c r="C74" s="64">
        <v>6</v>
      </c>
      <c r="D74" s="64">
        <v>0.82044422587779209</v>
      </c>
      <c r="E74" s="64">
        <v>0.13674070431296534</v>
      </c>
      <c r="F74" s="64">
        <v>6.4716695169685925E-4</v>
      </c>
      <c r="J74" s="64" t="s">
        <v>60</v>
      </c>
      <c r="K74" s="64">
        <v>6</v>
      </c>
      <c r="L74" s="64">
        <v>1.602778347088845</v>
      </c>
      <c r="M74" s="64">
        <v>0.26712972451480749</v>
      </c>
      <c r="N74" s="64">
        <v>5.8375404731751072E-3</v>
      </c>
      <c r="R74" s="64" t="s">
        <v>60</v>
      </c>
      <c r="S74" s="64">
        <v>6</v>
      </c>
      <c r="T74" s="64">
        <v>2.9595683342879888</v>
      </c>
      <c r="U74" s="64">
        <v>0.49326138904799816</v>
      </c>
      <c r="V74" s="64">
        <v>5.8375404731751514E-3</v>
      </c>
    </row>
    <row r="77" spans="2:24" ht="15.75" thickBot="1" x14ac:dyDescent="0.3">
      <c r="B77" t="s">
        <v>75</v>
      </c>
      <c r="J77" t="s">
        <v>75</v>
      </c>
      <c r="R77" t="s">
        <v>75</v>
      </c>
    </row>
    <row r="78" spans="2:24" x14ac:dyDescent="0.25">
      <c r="B78" s="65" t="s">
        <v>76</v>
      </c>
      <c r="C78" s="65" t="s">
        <v>77</v>
      </c>
      <c r="D78" s="65" t="s">
        <v>78</v>
      </c>
      <c r="E78" s="65" t="s">
        <v>79</v>
      </c>
      <c r="F78" s="65" t="s">
        <v>80</v>
      </c>
      <c r="G78" s="65" t="s">
        <v>81</v>
      </c>
      <c r="H78" s="65" t="s">
        <v>82</v>
      </c>
      <c r="J78" s="65" t="s">
        <v>76</v>
      </c>
      <c r="K78" s="65" t="s">
        <v>77</v>
      </c>
      <c r="L78" s="65" t="s">
        <v>78</v>
      </c>
      <c r="M78" s="65" t="s">
        <v>79</v>
      </c>
      <c r="N78" s="65" t="s">
        <v>80</v>
      </c>
      <c r="O78" s="65" t="s">
        <v>81</v>
      </c>
      <c r="P78" s="65" t="s">
        <v>82</v>
      </c>
      <c r="R78" s="65" t="s">
        <v>76</v>
      </c>
      <c r="S78" s="65" t="s">
        <v>77</v>
      </c>
      <c r="T78" s="65" t="s">
        <v>78</v>
      </c>
      <c r="U78" s="65" t="s">
        <v>79</v>
      </c>
      <c r="V78" s="65" t="s">
        <v>80</v>
      </c>
      <c r="W78" s="65" t="s">
        <v>81</v>
      </c>
      <c r="X78" s="65" t="s">
        <v>82</v>
      </c>
    </row>
    <row r="79" spans="2:24" x14ac:dyDescent="0.25">
      <c r="B79" s="63" t="s">
        <v>83</v>
      </c>
      <c r="C79" s="63">
        <v>3.9204948912870193E-2</v>
      </c>
      <c r="D79" s="63">
        <v>3</v>
      </c>
      <c r="E79" s="63">
        <v>1.3068316304290064E-2</v>
      </c>
      <c r="F79" s="63">
        <v>43.633560064657004</v>
      </c>
      <c r="G79" s="86">
        <v>5.8038773887726834E-9</v>
      </c>
      <c r="H79" s="63">
        <v>3.0983912121407795</v>
      </c>
      <c r="J79" s="63" t="s">
        <v>83</v>
      </c>
      <c r="K79" s="63">
        <v>0.13869957303231681</v>
      </c>
      <c r="L79" s="63">
        <v>3</v>
      </c>
      <c r="M79" s="63">
        <v>4.6233191010772272E-2</v>
      </c>
      <c r="N79" s="63">
        <v>24.371052736213308</v>
      </c>
      <c r="O79" s="86">
        <v>6.9375691692762318E-7</v>
      </c>
      <c r="P79" s="63">
        <v>3.0983912121407795</v>
      </c>
      <c r="R79" s="63" t="s">
        <v>83</v>
      </c>
      <c r="S79" s="63">
        <v>1064.3754152305819</v>
      </c>
      <c r="T79" s="63">
        <v>3</v>
      </c>
      <c r="U79" s="63">
        <v>354.79180507686061</v>
      </c>
      <c r="V79" s="63">
        <v>0.97873883882177193</v>
      </c>
      <c r="W79" s="63">
        <v>0.42251021812687817</v>
      </c>
      <c r="X79" s="63">
        <v>3.0983912121407795</v>
      </c>
    </row>
    <row r="80" spans="2:24" x14ac:dyDescent="0.25">
      <c r="B80" s="63" t="s">
        <v>84</v>
      </c>
      <c r="C80" s="63">
        <v>5.9900298233401972E-3</v>
      </c>
      <c r="D80" s="63">
        <v>20</v>
      </c>
      <c r="E80" s="63">
        <v>2.9950149116700987E-4</v>
      </c>
      <c r="F80" s="63"/>
      <c r="G80" s="63"/>
      <c r="H80" s="63"/>
      <c r="J80" s="63" t="s">
        <v>84</v>
      </c>
      <c r="K80" s="63">
        <v>3.7941070097537222E-2</v>
      </c>
      <c r="L80" s="63">
        <v>20</v>
      </c>
      <c r="M80" s="63">
        <v>1.8970535048768611E-3</v>
      </c>
      <c r="N80" s="63"/>
      <c r="O80" s="63"/>
      <c r="P80" s="63"/>
      <c r="R80" s="63" t="s">
        <v>84</v>
      </c>
      <c r="S80" s="63">
        <v>7249.9790751936862</v>
      </c>
      <c r="T80" s="63">
        <v>20</v>
      </c>
      <c r="U80" s="63">
        <v>362.4989537596843</v>
      </c>
      <c r="V80" s="63"/>
      <c r="W80" s="63"/>
      <c r="X80" s="63"/>
    </row>
    <row r="81" spans="2:32" x14ac:dyDescent="0.25">
      <c r="B81" s="63"/>
      <c r="C81" s="63"/>
      <c r="D81" s="63"/>
      <c r="E81" s="63"/>
      <c r="F81" s="63"/>
      <c r="G81" s="63"/>
      <c r="H81" s="63"/>
      <c r="J81" s="63"/>
      <c r="K81" s="63"/>
      <c r="L81" s="63"/>
      <c r="M81" s="63"/>
      <c r="N81" s="63"/>
      <c r="O81" s="63"/>
      <c r="P81" s="63"/>
      <c r="R81" s="63"/>
      <c r="S81" s="63"/>
      <c r="T81" s="63"/>
      <c r="U81" s="63"/>
      <c r="V81" s="63"/>
      <c r="W81" s="63"/>
      <c r="X81" s="63"/>
    </row>
    <row r="82" spans="2:32" ht="15.75" thickBot="1" x14ac:dyDescent="0.3">
      <c r="B82" s="64" t="s">
        <v>85</v>
      </c>
      <c r="C82" s="64">
        <v>4.5194978736210388E-2</v>
      </c>
      <c r="D82" s="64">
        <v>23</v>
      </c>
      <c r="E82" s="64"/>
      <c r="F82" s="64"/>
      <c r="G82" s="64"/>
      <c r="H82" s="64"/>
      <c r="J82" s="64" t="s">
        <v>85</v>
      </c>
      <c r="K82" s="64">
        <v>0.17664064312985403</v>
      </c>
      <c r="L82" s="64">
        <v>23</v>
      </c>
      <c r="M82" s="64"/>
      <c r="N82" s="64"/>
      <c r="O82" s="64"/>
      <c r="P82" s="64"/>
      <c r="R82" s="64" t="s">
        <v>85</v>
      </c>
      <c r="S82" s="64">
        <v>8314.3544904242681</v>
      </c>
      <c r="T82" s="64">
        <v>23</v>
      </c>
      <c r="U82" s="64"/>
      <c r="V82" s="64"/>
      <c r="W82" s="64"/>
      <c r="X82" s="64"/>
    </row>
    <row r="85" spans="2:32" x14ac:dyDescent="0.25">
      <c r="B85" t="s">
        <v>68</v>
      </c>
      <c r="E85">
        <v>4</v>
      </c>
      <c r="J85" t="s">
        <v>68</v>
      </c>
      <c r="M85">
        <v>5</v>
      </c>
      <c r="R85" t="s">
        <v>68</v>
      </c>
      <c r="U85">
        <v>6</v>
      </c>
      <c r="Z85" t="s">
        <v>68</v>
      </c>
      <c r="AC85">
        <v>7</v>
      </c>
    </row>
    <row r="87" spans="2:32" ht="15.75" thickBot="1" x14ac:dyDescent="0.3">
      <c r="B87" t="s">
        <v>69</v>
      </c>
      <c r="J87" t="s">
        <v>69</v>
      </c>
      <c r="R87" t="s">
        <v>69</v>
      </c>
      <c r="Z87" t="s">
        <v>69</v>
      </c>
    </row>
    <row r="88" spans="2:32" x14ac:dyDescent="0.25">
      <c r="B88" s="65" t="s">
        <v>70</v>
      </c>
      <c r="C88" s="65" t="s">
        <v>71</v>
      </c>
      <c r="D88" s="65" t="s">
        <v>72</v>
      </c>
      <c r="E88" s="65" t="s">
        <v>73</v>
      </c>
      <c r="F88" s="65" t="s">
        <v>74</v>
      </c>
      <c r="J88" s="65" t="s">
        <v>70</v>
      </c>
      <c r="K88" s="65" t="s">
        <v>71</v>
      </c>
      <c r="L88" s="65" t="s">
        <v>72</v>
      </c>
      <c r="M88" s="65" t="s">
        <v>73</v>
      </c>
      <c r="N88" s="65" t="s">
        <v>74</v>
      </c>
      <c r="R88" s="65" t="s">
        <v>70</v>
      </c>
      <c r="S88" s="65" t="s">
        <v>71</v>
      </c>
      <c r="T88" s="65" t="s">
        <v>72</v>
      </c>
      <c r="U88" s="65" t="s">
        <v>73</v>
      </c>
      <c r="V88" s="65" t="s">
        <v>74</v>
      </c>
      <c r="Z88" s="65" t="s">
        <v>70</v>
      </c>
      <c r="AA88" s="65" t="s">
        <v>71</v>
      </c>
      <c r="AB88" s="65" t="s">
        <v>72</v>
      </c>
      <c r="AC88" s="65" t="s">
        <v>73</v>
      </c>
      <c r="AD88" s="65" t="s">
        <v>74</v>
      </c>
    </row>
    <row r="89" spans="2:32" x14ac:dyDescent="0.25">
      <c r="B89" s="63" t="s">
        <v>99</v>
      </c>
      <c r="C89" s="63">
        <v>6</v>
      </c>
      <c r="D89" s="63">
        <v>7.8955313579368918</v>
      </c>
      <c r="E89" s="63">
        <v>1.315921892989482</v>
      </c>
      <c r="F89" s="63">
        <v>4.2217275583262938E-3</v>
      </c>
      <c r="J89" s="63" t="s">
        <v>99</v>
      </c>
      <c r="K89" s="63">
        <v>6</v>
      </c>
      <c r="L89" s="63">
        <v>8.4464910228150973</v>
      </c>
      <c r="M89" s="63">
        <v>1.4077485038025161</v>
      </c>
      <c r="N89" s="63">
        <v>3.5446816388120771E-3</v>
      </c>
      <c r="R89" s="63" t="s">
        <v>99</v>
      </c>
      <c r="S89" s="63">
        <v>6</v>
      </c>
      <c r="T89" s="63">
        <v>10.423680499977024</v>
      </c>
      <c r="U89" s="63">
        <v>1.7372800833295041</v>
      </c>
      <c r="V89" s="63">
        <v>2.4322175793485912E-3</v>
      </c>
      <c r="Z89" s="63" t="s">
        <v>99</v>
      </c>
      <c r="AA89" s="63">
        <v>6</v>
      </c>
      <c r="AB89" s="63">
        <v>11.551339653997465</v>
      </c>
      <c r="AC89" s="63">
        <v>1.9252232756662442</v>
      </c>
      <c r="AD89" s="63">
        <v>6.5273470035177601E-3</v>
      </c>
    </row>
    <row r="90" spans="2:32" x14ac:dyDescent="0.25">
      <c r="B90" s="63" t="s">
        <v>46</v>
      </c>
      <c r="C90" s="63">
        <v>6</v>
      </c>
      <c r="D90" s="63">
        <v>2.7039132177383003</v>
      </c>
      <c r="E90" s="63">
        <v>0.45065220295638336</v>
      </c>
      <c r="F90" s="63">
        <v>7.8743338709872312E-5</v>
      </c>
      <c r="J90" s="63" t="s">
        <v>46</v>
      </c>
      <c r="K90" s="63">
        <v>6</v>
      </c>
      <c r="L90" s="63">
        <v>3.1241042901661809</v>
      </c>
      <c r="M90" s="63">
        <v>0.52068404836103011</v>
      </c>
      <c r="N90" s="63">
        <v>3.4581246107064923E-5</v>
      </c>
      <c r="R90" s="63" t="s">
        <v>46</v>
      </c>
      <c r="S90" s="63">
        <v>6</v>
      </c>
      <c r="T90" s="63">
        <v>3.7418701203272979</v>
      </c>
      <c r="U90" s="63">
        <v>0.62364502005454969</v>
      </c>
      <c r="V90" s="63">
        <v>4.7139757217968181E-4</v>
      </c>
      <c r="Z90" s="63" t="s">
        <v>46</v>
      </c>
      <c r="AA90" s="63">
        <v>6</v>
      </c>
      <c r="AB90" s="63">
        <v>3.9718520911223711</v>
      </c>
      <c r="AC90" s="63">
        <v>0.66197534852039519</v>
      </c>
      <c r="AD90" s="63">
        <v>6.2192542823423245E-5</v>
      </c>
    </row>
    <row r="91" spans="2:32" x14ac:dyDescent="0.25">
      <c r="B91" s="63" t="s">
        <v>53</v>
      </c>
      <c r="C91" s="63">
        <v>6</v>
      </c>
      <c r="D91" s="63">
        <v>5.4045275573262579</v>
      </c>
      <c r="E91" s="63">
        <v>0.90075459288770965</v>
      </c>
      <c r="F91" s="63">
        <v>5.416219222109895E-2</v>
      </c>
      <c r="J91" s="63" t="s">
        <v>53</v>
      </c>
      <c r="K91" s="63">
        <v>6</v>
      </c>
      <c r="L91" s="63">
        <v>189.85690248238424</v>
      </c>
      <c r="M91" s="63">
        <v>31.642817080397375</v>
      </c>
      <c r="N91" s="63">
        <v>5755.4685587489057</v>
      </c>
      <c r="R91" s="63" t="s">
        <v>53</v>
      </c>
      <c r="S91" s="63">
        <v>6</v>
      </c>
      <c r="T91" s="63">
        <v>9.9979475742052326</v>
      </c>
      <c r="U91" s="63">
        <v>1.6663245957008721</v>
      </c>
      <c r="V91" s="63">
        <v>1.398502793865784E-2</v>
      </c>
      <c r="Z91" s="63" t="s">
        <v>53</v>
      </c>
      <c r="AA91" s="63">
        <v>6</v>
      </c>
      <c r="AB91" s="63">
        <v>3.196451908851309</v>
      </c>
      <c r="AC91" s="63">
        <v>0.53274198480855151</v>
      </c>
      <c r="AD91" s="63">
        <v>3.4581246107064923E-5</v>
      </c>
    </row>
    <row r="92" spans="2:32" ht="15.75" thickBot="1" x14ac:dyDescent="0.3">
      <c r="B92" s="64" t="s">
        <v>60</v>
      </c>
      <c r="C92" s="64">
        <v>6</v>
      </c>
      <c r="D92" s="64">
        <v>4.8921131790824992</v>
      </c>
      <c r="E92" s="64">
        <v>0.81535219651374991</v>
      </c>
      <c r="F92" s="64">
        <v>8.8190439899875184E-2</v>
      </c>
      <c r="J92" s="64" t="s">
        <v>60</v>
      </c>
      <c r="K92" s="64">
        <v>6</v>
      </c>
      <c r="L92" s="64">
        <v>7.4216819434183119</v>
      </c>
      <c r="M92" s="64">
        <v>1.2369469905697186</v>
      </c>
      <c r="N92" s="64">
        <v>0.17780506479713196</v>
      </c>
      <c r="R92" s="64" t="s">
        <v>60</v>
      </c>
      <c r="S92" s="64">
        <v>6</v>
      </c>
      <c r="T92" s="64">
        <v>10.860531994530161</v>
      </c>
      <c r="U92" s="64">
        <v>1.8100886657550268</v>
      </c>
      <c r="V92" s="64">
        <v>6.5200597868926027E-2</v>
      </c>
      <c r="Z92" s="64" t="s">
        <v>60</v>
      </c>
      <c r="AA92" s="64">
        <v>6</v>
      </c>
      <c r="AB92" s="64">
        <v>11.633481705024215</v>
      </c>
      <c r="AC92" s="64">
        <v>1.9389136175040358</v>
      </c>
      <c r="AD92" s="64">
        <v>3.1707044799221089E-2</v>
      </c>
    </row>
    <row r="95" spans="2:32" ht="15.75" thickBot="1" x14ac:dyDescent="0.3">
      <c r="B95" t="s">
        <v>75</v>
      </c>
      <c r="J95" t="s">
        <v>75</v>
      </c>
      <c r="R95" t="s">
        <v>75</v>
      </c>
      <c r="Z95" t="s">
        <v>75</v>
      </c>
    </row>
    <row r="96" spans="2:32" x14ac:dyDescent="0.25">
      <c r="B96" s="65" t="s">
        <v>76</v>
      </c>
      <c r="C96" s="65" t="s">
        <v>77</v>
      </c>
      <c r="D96" s="65" t="s">
        <v>78</v>
      </c>
      <c r="E96" s="65" t="s">
        <v>79</v>
      </c>
      <c r="F96" s="65" t="s">
        <v>80</v>
      </c>
      <c r="G96" s="65" t="s">
        <v>81</v>
      </c>
      <c r="H96" s="65" t="s">
        <v>82</v>
      </c>
      <c r="J96" s="65" t="s">
        <v>76</v>
      </c>
      <c r="K96" s="65" t="s">
        <v>77</v>
      </c>
      <c r="L96" s="65" t="s">
        <v>78</v>
      </c>
      <c r="M96" s="65" t="s">
        <v>79</v>
      </c>
      <c r="N96" s="65" t="s">
        <v>80</v>
      </c>
      <c r="O96" s="65" t="s">
        <v>81</v>
      </c>
      <c r="P96" s="65" t="s">
        <v>82</v>
      </c>
      <c r="R96" s="65" t="s">
        <v>76</v>
      </c>
      <c r="S96" s="65" t="s">
        <v>77</v>
      </c>
      <c r="T96" s="65" t="s">
        <v>78</v>
      </c>
      <c r="U96" s="65" t="s">
        <v>79</v>
      </c>
      <c r="V96" s="65" t="s">
        <v>80</v>
      </c>
      <c r="W96" s="65" t="s">
        <v>81</v>
      </c>
      <c r="X96" s="65" t="s">
        <v>82</v>
      </c>
      <c r="Z96" s="65" t="s">
        <v>76</v>
      </c>
      <c r="AA96" s="65" t="s">
        <v>77</v>
      </c>
      <c r="AB96" s="65" t="s">
        <v>78</v>
      </c>
      <c r="AC96" s="65" t="s">
        <v>79</v>
      </c>
      <c r="AD96" s="65" t="s">
        <v>80</v>
      </c>
      <c r="AE96" s="65" t="s">
        <v>81</v>
      </c>
      <c r="AF96" s="65" t="s">
        <v>82</v>
      </c>
    </row>
    <row r="97" spans="2:32" x14ac:dyDescent="0.25">
      <c r="B97" s="63" t="s">
        <v>83</v>
      </c>
      <c r="C97" s="63">
        <v>2.2717760409339398</v>
      </c>
      <c r="D97" s="63">
        <v>3</v>
      </c>
      <c r="E97" s="63">
        <v>0.75725868031131327</v>
      </c>
      <c r="F97" s="63">
        <v>20.65441957183306</v>
      </c>
      <c r="G97" s="86">
        <v>2.442458502577363E-6</v>
      </c>
      <c r="H97" s="63">
        <v>3.0983912121407795</v>
      </c>
      <c r="J97" s="63" t="s">
        <v>83</v>
      </c>
      <c r="K97" s="63">
        <v>4212.8888419830837</v>
      </c>
      <c r="L97" s="63">
        <v>3</v>
      </c>
      <c r="M97" s="63">
        <v>1404.2962806610278</v>
      </c>
      <c r="N97" s="63">
        <v>0.97594280023943525</v>
      </c>
      <c r="O97" s="63">
        <v>0.42374241164936521</v>
      </c>
      <c r="P97" s="63">
        <v>3.0983912121407795</v>
      </c>
      <c r="R97" s="63" t="s">
        <v>83</v>
      </c>
      <c r="S97" s="63">
        <v>5.6490242321796194</v>
      </c>
      <c r="T97" s="63">
        <v>3</v>
      </c>
      <c r="U97" s="63">
        <v>1.8830080773932065</v>
      </c>
      <c r="V97" s="63">
        <v>91.754196062362126</v>
      </c>
      <c r="W97" s="86">
        <v>7.2883749772482151E-12</v>
      </c>
      <c r="X97" s="63">
        <v>3.0983912121407795</v>
      </c>
      <c r="Z97" s="63" t="s">
        <v>83</v>
      </c>
      <c r="AA97" s="63">
        <v>10.73936724296299</v>
      </c>
      <c r="AB97" s="63">
        <v>3</v>
      </c>
      <c r="AC97" s="63">
        <v>3.5797890809876631</v>
      </c>
      <c r="AD97" s="63">
        <v>373.56433343270652</v>
      </c>
      <c r="AE97" s="86">
        <v>1.0077224983395787E-17</v>
      </c>
      <c r="AF97" s="63">
        <v>3.0983912121407795</v>
      </c>
    </row>
    <row r="98" spans="2:32" x14ac:dyDescent="0.25">
      <c r="B98" s="63" t="s">
        <v>84</v>
      </c>
      <c r="C98" s="63">
        <v>0.73326551509005422</v>
      </c>
      <c r="D98" s="63">
        <v>20</v>
      </c>
      <c r="E98" s="63">
        <v>3.6663275754502712E-2</v>
      </c>
      <c r="F98" s="63"/>
      <c r="G98" s="63"/>
      <c r="H98" s="63"/>
      <c r="J98" s="63" t="s">
        <v>84</v>
      </c>
      <c r="K98" s="63">
        <v>28778.249715382939</v>
      </c>
      <c r="L98" s="63">
        <v>20</v>
      </c>
      <c r="M98" s="63">
        <v>1438.912485769147</v>
      </c>
      <c r="N98" s="63"/>
      <c r="O98" s="63"/>
      <c r="P98" s="63"/>
      <c r="R98" s="63" t="s">
        <v>84</v>
      </c>
      <c r="S98" s="63">
        <v>0.41044620479555871</v>
      </c>
      <c r="T98" s="63">
        <v>20</v>
      </c>
      <c r="U98" s="63">
        <v>2.0522310239777936E-2</v>
      </c>
      <c r="V98" s="63"/>
      <c r="W98" s="63"/>
      <c r="X98" s="63"/>
      <c r="Z98" s="63" t="s">
        <v>84</v>
      </c>
      <c r="AA98" s="63">
        <v>0.19165582795834668</v>
      </c>
      <c r="AB98" s="63">
        <v>20</v>
      </c>
      <c r="AC98" s="63">
        <v>9.5827913979173347E-3</v>
      </c>
      <c r="AD98" s="63"/>
      <c r="AE98" s="63"/>
      <c r="AF98" s="63"/>
    </row>
    <row r="99" spans="2:32" x14ac:dyDescent="0.25">
      <c r="B99" s="63"/>
      <c r="C99" s="63"/>
      <c r="D99" s="63"/>
      <c r="E99" s="63"/>
      <c r="F99" s="63"/>
      <c r="G99" s="63"/>
      <c r="H99" s="63"/>
      <c r="J99" s="63"/>
      <c r="K99" s="63"/>
      <c r="L99" s="63"/>
      <c r="M99" s="63"/>
      <c r="N99" s="63"/>
      <c r="O99" s="63"/>
      <c r="P99" s="63"/>
      <c r="R99" s="63"/>
      <c r="S99" s="63"/>
      <c r="T99" s="63"/>
      <c r="U99" s="63"/>
      <c r="V99" s="63"/>
      <c r="W99" s="63"/>
      <c r="X99" s="63"/>
      <c r="Z99" s="63"/>
      <c r="AA99" s="63"/>
      <c r="AB99" s="63"/>
      <c r="AC99" s="63"/>
      <c r="AD99" s="63"/>
      <c r="AE99" s="63"/>
      <c r="AF99" s="63"/>
    </row>
    <row r="100" spans="2:32" ht="15.75" thickBot="1" x14ac:dyDescent="0.3">
      <c r="B100" s="64" t="s">
        <v>85</v>
      </c>
      <c r="C100" s="64">
        <v>3.0050415560239938</v>
      </c>
      <c r="D100" s="64">
        <v>23</v>
      </c>
      <c r="E100" s="64"/>
      <c r="F100" s="64"/>
      <c r="G100" s="64"/>
      <c r="H100" s="64"/>
      <c r="J100" s="64" t="s">
        <v>85</v>
      </c>
      <c r="K100" s="64">
        <v>32991.138557366023</v>
      </c>
      <c r="L100" s="64">
        <v>23</v>
      </c>
      <c r="M100" s="64"/>
      <c r="N100" s="64"/>
      <c r="O100" s="64"/>
      <c r="P100" s="64"/>
      <c r="R100" s="64" t="s">
        <v>85</v>
      </c>
      <c r="S100" s="64">
        <v>6.059470436975178</v>
      </c>
      <c r="T100" s="64">
        <v>23</v>
      </c>
      <c r="U100" s="64"/>
      <c r="V100" s="64"/>
      <c r="W100" s="64"/>
      <c r="X100" s="64"/>
      <c r="Z100" s="64" t="s">
        <v>85</v>
      </c>
      <c r="AA100" s="64">
        <v>10.931023070921336</v>
      </c>
      <c r="AB100" s="64">
        <v>23</v>
      </c>
      <c r="AC100" s="64"/>
      <c r="AD100" s="64"/>
      <c r="AE100" s="64"/>
      <c r="AF100" s="64"/>
    </row>
    <row r="104" spans="2:32" x14ac:dyDescent="0.25">
      <c r="D104" t="s">
        <v>88</v>
      </c>
      <c r="E104">
        <f>E105*((E106/E107)^(1/2))</f>
        <v>0</v>
      </c>
    </row>
    <row r="105" spans="2:32" x14ac:dyDescent="0.25">
      <c r="D105" t="s">
        <v>89</v>
      </c>
      <c r="E105">
        <f>4.42</f>
        <v>4.42</v>
      </c>
    </row>
    <row r="106" spans="2:32" x14ac:dyDescent="0.25">
      <c r="D106" t="s">
        <v>90</v>
      </c>
    </row>
    <row r="107" spans="2:32" x14ac:dyDescent="0.25">
      <c r="D107" t="s">
        <v>91</v>
      </c>
      <c r="E107">
        <v>6</v>
      </c>
    </row>
  </sheetData>
  <mergeCells count="12">
    <mergeCell ref="C60:H60"/>
    <mergeCell ref="C39:H39"/>
    <mergeCell ref="K39:P39"/>
    <mergeCell ref="C46:H46"/>
    <mergeCell ref="K46:P46"/>
    <mergeCell ref="C53:H53"/>
    <mergeCell ref="K53:P53"/>
    <mergeCell ref="X6:AC6"/>
    <mergeCell ref="C6:H6"/>
    <mergeCell ref="J6:O6"/>
    <mergeCell ref="Q6:V6"/>
    <mergeCell ref="B26:E26"/>
  </mergeCells>
  <hyperlinks>
    <hyperlink ref="I2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Tiempo-Hum-Tem</vt:lpstr>
      <vt:lpstr>BIOMASA</vt:lpstr>
      <vt:lpstr>CurvaCalibraciónCrecimiento</vt:lpstr>
      <vt:lpstr>Control Crecimiento</vt:lpstr>
      <vt:lpstr>3300Hz Crecimiento</vt:lpstr>
      <vt:lpstr>2200Hz Crecimiento</vt:lpstr>
      <vt:lpstr>1100Hz Crecimiento</vt:lpstr>
      <vt:lpstr>CRECIMIENTO</vt:lpstr>
      <vt:lpstr>anova Crecimiento</vt:lpstr>
      <vt:lpstr>PROTEÍNAS</vt:lpstr>
      <vt:lpstr>Clorofila (a,b)  y carotenoides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Familia</cp:lastModifiedBy>
  <dcterms:created xsi:type="dcterms:W3CDTF">2019-07-10T05:20:43Z</dcterms:created>
  <dcterms:modified xsi:type="dcterms:W3CDTF">2019-08-15T07:14:26Z</dcterms:modified>
</cp:coreProperties>
</file>