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heckCompatibility="1"/>
  <bookViews>
    <workbookView xWindow="0" yWindow="0" windowWidth="20490" windowHeight="7545" firstSheet="1" activeTab="3"/>
  </bookViews>
  <sheets>
    <sheet name="Hoja1" sheetId="1" state="hidden" r:id="rId1"/>
    <sheet name="Recoleccion de informació" sheetId="6" r:id="rId2"/>
    <sheet name="Criterios" sheetId="4" r:id="rId3"/>
    <sheet name="Alternativas" sheetId="5" r:id="rId4"/>
    <sheet name="Hoja2" sheetId="2" state="hidden" r:id="rId5"/>
    <sheet name="Hoja3" sheetId="3" state="hidden" r:id="rId6"/>
  </sheets>
  <definedNames>
    <definedName name="_xlnm._FilterDatabase" localSheetId="3" hidden="1">Alternativas!$A$1:$G$1</definedName>
  </definedNames>
  <calcPr calcId="179021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4" i="5" l="1"/>
  <c r="D3" i="5"/>
  <c r="D39" i="5"/>
  <c r="D38" i="5"/>
  <c r="D66" i="5"/>
  <c r="B20" i="4"/>
  <c r="D67" i="5"/>
  <c r="D80" i="5" l="1"/>
  <c r="D81" i="5"/>
  <c r="C66" i="5"/>
  <c r="E68" i="5"/>
  <c r="E67" i="5"/>
  <c r="D60" i="5"/>
  <c r="D59" i="5"/>
  <c r="C54" i="5"/>
  <c r="B54" i="5"/>
  <c r="C47" i="5"/>
  <c r="B47" i="5"/>
  <c r="E32" i="5"/>
  <c r="F32" i="5" s="1"/>
  <c r="E31" i="5"/>
  <c r="F31" i="5" s="1"/>
  <c r="C33" i="5"/>
  <c r="B33" i="5"/>
  <c r="C26" i="5"/>
  <c r="B26" i="5"/>
  <c r="D18" i="5"/>
  <c r="D17" i="5"/>
  <c r="J7" i="5"/>
  <c r="K7" i="5"/>
  <c r="L7" i="5"/>
  <c r="M7" i="5"/>
  <c r="J8" i="5"/>
  <c r="K8" i="5"/>
  <c r="L8" i="5"/>
  <c r="M8" i="5"/>
  <c r="J9" i="5"/>
  <c r="K9" i="5"/>
  <c r="L9" i="5"/>
  <c r="M9" i="5"/>
  <c r="E5" i="5"/>
  <c r="F5" i="5" s="1"/>
  <c r="E4" i="5"/>
  <c r="F4" i="5" s="1"/>
  <c r="E3" i="5"/>
  <c r="F3" i="5" s="1"/>
  <c r="D51" i="5"/>
  <c r="C51" i="5"/>
  <c r="B51" i="5"/>
  <c r="D58" i="5"/>
  <c r="C58" i="5"/>
  <c r="B58" i="5"/>
  <c r="B65" i="5"/>
  <c r="C65" i="5"/>
  <c r="D65" i="5"/>
  <c r="D72" i="5"/>
  <c r="C72" i="5"/>
  <c r="B72" i="5"/>
  <c r="D79" i="5"/>
  <c r="C79" i="5"/>
  <c r="B79" i="5"/>
  <c r="A80" i="5" s="1"/>
  <c r="D44" i="5"/>
  <c r="C44" i="5"/>
  <c r="B44" i="5"/>
  <c r="D37" i="5"/>
  <c r="C37" i="5"/>
  <c r="B37" i="5"/>
  <c r="D30" i="5"/>
  <c r="C30" i="5"/>
  <c r="B30" i="5"/>
  <c r="D23" i="5"/>
  <c r="C23" i="5"/>
  <c r="B23" i="5"/>
  <c r="D16" i="5"/>
  <c r="C16" i="5"/>
  <c r="B16" i="5"/>
  <c r="A3" i="5"/>
  <c r="K15" i="4"/>
  <c r="I16" i="4"/>
  <c r="L16" i="4" s="1"/>
  <c r="M16" i="4" s="1"/>
  <c r="I15" i="4"/>
  <c r="K13" i="4"/>
  <c r="L13" i="4" s="1"/>
  <c r="M13" i="4" s="1"/>
  <c r="H15" i="4"/>
  <c r="H14" i="4"/>
  <c r="L14" i="4" s="1"/>
  <c r="M14" i="4" s="1"/>
  <c r="C52" i="4"/>
  <c r="B52" i="4"/>
  <c r="D47" i="4"/>
  <c r="B47" i="4"/>
  <c r="B48" i="4"/>
  <c r="B54" i="4" s="1"/>
  <c r="C54" i="4" s="1"/>
  <c r="B38" i="4"/>
  <c r="C38" i="4" s="1"/>
  <c r="B34" i="4"/>
  <c r="B25" i="4"/>
  <c r="C25" i="4" s="1"/>
  <c r="C18" i="4"/>
  <c r="B24" i="4" s="1"/>
  <c r="C24" i="4" s="1"/>
  <c r="C20" i="4"/>
  <c r="B11" i="4"/>
  <c r="C11" i="4" s="1"/>
  <c r="C6" i="4"/>
  <c r="B6" i="4"/>
  <c r="B10" i="4"/>
  <c r="C10" i="4" s="1"/>
  <c r="C16" i="6"/>
  <c r="D13" i="6"/>
  <c r="B16" i="6"/>
  <c r="B15" i="6"/>
  <c r="B14" i="6"/>
  <c r="D15" i="6"/>
  <c r="E13" i="6"/>
  <c r="S4" i="6"/>
  <c r="S14" i="6"/>
  <c r="S13" i="6"/>
  <c r="S12" i="6"/>
  <c r="S11" i="6"/>
  <c r="S10" i="6"/>
  <c r="S9" i="6"/>
  <c r="S8" i="6"/>
  <c r="S7" i="6"/>
  <c r="S6" i="6"/>
  <c r="S5" i="6"/>
  <c r="S3" i="6"/>
  <c r="Q15" i="6"/>
  <c r="L15" i="4" l="1"/>
  <c r="M15" i="4" s="1"/>
  <c r="E33" i="5"/>
  <c r="F33" i="5" s="1"/>
  <c r="F34" i="5" s="1"/>
  <c r="G31" i="5" s="1"/>
  <c r="B12" i="4"/>
  <c r="C12" i="4" s="1"/>
  <c r="C13" i="4" s="1"/>
  <c r="D11" i="4" s="1"/>
  <c r="I23" i="4" s="1"/>
  <c r="B53" i="4"/>
  <c r="C53" i="4" s="1"/>
  <c r="C55" i="4" s="1"/>
  <c r="M17" i="4"/>
  <c r="N13" i="4" s="1"/>
  <c r="E66" i="5"/>
  <c r="F6" i="5"/>
  <c r="G4" i="5" s="1"/>
  <c r="L15" i="5" s="1"/>
  <c r="B26" i="4"/>
  <c r="C26" i="4" s="1"/>
  <c r="C27" i="4" s="1"/>
  <c r="J20" i="5"/>
  <c r="J17" i="5"/>
  <c r="J16" i="5"/>
  <c r="J19" i="5"/>
  <c r="J22" i="5"/>
  <c r="J25" i="5"/>
  <c r="J23" i="5"/>
  <c r="J26" i="5"/>
  <c r="J18" i="5"/>
  <c r="J21" i="5"/>
  <c r="J24" i="5"/>
  <c r="J15" i="5"/>
  <c r="C17" i="4"/>
  <c r="D53" i="4" l="1"/>
  <c r="I32" i="4" s="1"/>
  <c r="D52" i="4"/>
  <c r="N14" i="4"/>
  <c r="G33" i="5"/>
  <c r="M19" i="5" s="1"/>
  <c r="D10" i="4"/>
  <c r="I22" i="4" s="1"/>
  <c r="G3" i="5"/>
  <c r="K15" i="5" s="1"/>
  <c r="G32" i="5"/>
  <c r="L19" i="5" s="1"/>
  <c r="D54" i="4"/>
  <c r="D55" i="4" s="1"/>
  <c r="K19" i="5"/>
  <c r="I31" i="4"/>
  <c r="G5" i="5"/>
  <c r="N16" i="4"/>
  <c r="N15" i="4"/>
  <c r="D26" i="4"/>
  <c r="I27" i="4" s="1"/>
  <c r="D25" i="4"/>
  <c r="I26" i="4" s="1"/>
  <c r="D12" i="4"/>
  <c r="D24" i="4"/>
  <c r="O13" i="5"/>
  <c r="S14" i="5"/>
  <c r="L14" i="5"/>
  <c r="R14" i="5" s="1"/>
  <c r="K14" i="5"/>
  <c r="Q14" i="5" s="1"/>
  <c r="E82" i="5"/>
  <c r="F82" i="5" s="1"/>
  <c r="A82" i="5"/>
  <c r="E81" i="5"/>
  <c r="F81" i="5" s="1"/>
  <c r="A81" i="5"/>
  <c r="E80" i="5"/>
  <c r="F80" i="5" s="1"/>
  <c r="E75" i="5"/>
  <c r="F75" i="5" s="1"/>
  <c r="A75" i="5"/>
  <c r="E74" i="5"/>
  <c r="F74" i="5" s="1"/>
  <c r="A74" i="5"/>
  <c r="E73" i="5"/>
  <c r="F73" i="5" s="1"/>
  <c r="A73" i="5"/>
  <c r="F68" i="5"/>
  <c r="A68" i="5"/>
  <c r="F67" i="5"/>
  <c r="A67" i="5"/>
  <c r="F66" i="5"/>
  <c r="A66" i="5"/>
  <c r="E61" i="5"/>
  <c r="F61" i="5" s="1"/>
  <c r="A61" i="5"/>
  <c r="E60" i="5"/>
  <c r="F60" i="5" s="1"/>
  <c r="A60" i="5"/>
  <c r="E59" i="5"/>
  <c r="F59" i="5" s="1"/>
  <c r="A59" i="5"/>
  <c r="E54" i="5"/>
  <c r="F54" i="5" s="1"/>
  <c r="A54" i="5"/>
  <c r="E53" i="5"/>
  <c r="F53" i="5" s="1"/>
  <c r="A53" i="5"/>
  <c r="E52" i="5"/>
  <c r="F52" i="5" s="1"/>
  <c r="A52" i="5"/>
  <c r="E47" i="5"/>
  <c r="F47" i="5" s="1"/>
  <c r="A47" i="5"/>
  <c r="E46" i="5"/>
  <c r="F46" i="5" s="1"/>
  <c r="A46" i="5"/>
  <c r="E45" i="5"/>
  <c r="F45" i="5" s="1"/>
  <c r="A45" i="5"/>
  <c r="E40" i="5"/>
  <c r="F40" i="5" s="1"/>
  <c r="A40" i="5"/>
  <c r="E39" i="5"/>
  <c r="F39" i="5" s="1"/>
  <c r="A39" i="5"/>
  <c r="E38" i="5"/>
  <c r="F38" i="5" s="1"/>
  <c r="A38" i="5"/>
  <c r="A33" i="5"/>
  <c r="A32" i="5"/>
  <c r="A31" i="5"/>
  <c r="E26" i="5"/>
  <c r="F26" i="5" s="1"/>
  <c r="A26" i="5"/>
  <c r="E25" i="5"/>
  <c r="F25" i="5" s="1"/>
  <c r="A25" i="5"/>
  <c r="E24" i="5"/>
  <c r="F24" i="5" s="1"/>
  <c r="A24" i="5"/>
  <c r="E19" i="5"/>
  <c r="F19" i="5" s="1"/>
  <c r="A19" i="5"/>
  <c r="E18" i="5"/>
  <c r="F18" i="5" s="1"/>
  <c r="A18" i="5"/>
  <c r="E17" i="5"/>
  <c r="F17" i="5" s="1"/>
  <c r="A17" i="5"/>
  <c r="E10" i="5"/>
  <c r="F10" i="5" s="1"/>
  <c r="E11" i="5"/>
  <c r="F11" i="5" s="1"/>
  <c r="E12" i="5"/>
  <c r="F12" i="5" s="1"/>
  <c r="A12" i="5"/>
  <c r="A11" i="5"/>
  <c r="A10" i="5"/>
  <c r="A4" i="5"/>
  <c r="A5" i="5"/>
  <c r="G34" i="5" l="1"/>
  <c r="G6" i="5"/>
  <c r="N17" i="4"/>
  <c r="F20" i="5"/>
  <c r="G19" i="5" s="1"/>
  <c r="M17" i="5" s="1"/>
  <c r="D13" i="4"/>
  <c r="I24" i="4"/>
  <c r="F13" i="5"/>
  <c r="G10" i="5" s="1"/>
  <c r="F27" i="5"/>
  <c r="G26" i="5" s="1"/>
  <c r="M18" i="5" s="1"/>
  <c r="F41" i="5"/>
  <c r="G38" i="5" s="1"/>
  <c r="D27" i="4"/>
  <c r="I25" i="4"/>
  <c r="F83" i="5"/>
  <c r="G82" i="5" s="1"/>
  <c r="M26" i="5" s="1"/>
  <c r="F76" i="5"/>
  <c r="F55" i="5"/>
  <c r="G52" i="5" s="1"/>
  <c r="K22" i="5" s="1"/>
  <c r="F69" i="5"/>
  <c r="G66" i="5" s="1"/>
  <c r="K24" i="5" s="1"/>
  <c r="F62" i="5"/>
  <c r="F48" i="5"/>
  <c r="G40" i="5" l="1"/>
  <c r="M20" i="5" s="1"/>
  <c r="G18" i="5"/>
  <c r="L17" i="5" s="1"/>
  <c r="G24" i="5"/>
  <c r="K18" i="5" s="1"/>
  <c r="G17" i="5"/>
  <c r="K17" i="5" s="1"/>
  <c r="G25" i="5"/>
  <c r="L18" i="5" s="1"/>
  <c r="G12" i="5"/>
  <c r="M16" i="5" s="1"/>
  <c r="G39" i="5"/>
  <c r="L20" i="5" s="1"/>
  <c r="K20" i="5"/>
  <c r="K16" i="5"/>
  <c r="G11" i="5"/>
  <c r="L16" i="5" s="1"/>
  <c r="G81" i="5"/>
  <c r="L26" i="5" s="1"/>
  <c r="G80" i="5"/>
  <c r="K26" i="5" s="1"/>
  <c r="G75" i="5"/>
  <c r="M25" i="5" s="1"/>
  <c r="G74" i="5"/>
  <c r="G73" i="5"/>
  <c r="K25" i="5" s="1"/>
  <c r="G68" i="5"/>
  <c r="M24" i="5" s="1"/>
  <c r="G67" i="5"/>
  <c r="L24" i="5" s="1"/>
  <c r="G59" i="5"/>
  <c r="K23" i="5" s="1"/>
  <c r="G60" i="5"/>
  <c r="G61" i="5"/>
  <c r="M23" i="5" s="1"/>
  <c r="G54" i="5"/>
  <c r="M22" i="5" s="1"/>
  <c r="G53" i="5"/>
  <c r="G47" i="5"/>
  <c r="M21" i="5" s="1"/>
  <c r="G46" i="5"/>
  <c r="L21" i="5" s="1"/>
  <c r="G45" i="5"/>
  <c r="K21" i="5" s="1"/>
  <c r="M15" i="5"/>
  <c r="G41" i="5" l="1"/>
  <c r="G20" i="5"/>
  <c r="G27" i="5"/>
  <c r="L25" i="5"/>
  <c r="L23" i="5"/>
  <c r="G55" i="5"/>
  <c r="L22" i="5"/>
  <c r="G13" i="5"/>
  <c r="G76" i="5"/>
  <c r="G69" i="5"/>
  <c r="G62" i="5"/>
  <c r="G48" i="5"/>
  <c r="G83" i="5"/>
  <c r="G22" i="3" l="1"/>
  <c r="C34" i="4"/>
  <c r="B40" i="4" s="1"/>
  <c r="C40" i="4" s="1"/>
  <c r="B33" i="4"/>
  <c r="B39" i="4" s="1"/>
  <c r="C39" i="4" s="1"/>
  <c r="D45" i="4"/>
  <c r="A48" i="4" s="1"/>
  <c r="A54" i="4" s="1"/>
  <c r="C45" i="4"/>
  <c r="A47" i="4" s="1"/>
  <c r="A53" i="4" s="1"/>
  <c r="B45" i="4"/>
  <c r="A46" i="4" s="1"/>
  <c r="A52" i="4" s="1"/>
  <c r="D31" i="4"/>
  <c r="A34" i="4" s="1"/>
  <c r="A40" i="4" s="1"/>
  <c r="C31" i="4"/>
  <c r="A33" i="4" s="1"/>
  <c r="A39" i="4" s="1"/>
  <c r="B31" i="4"/>
  <c r="A32" i="4" s="1"/>
  <c r="A38" i="4" s="1"/>
  <c r="D17" i="4"/>
  <c r="A20" i="4" s="1"/>
  <c r="A26" i="4" s="1"/>
  <c r="A19" i="4"/>
  <c r="A25" i="4" s="1"/>
  <c r="B17" i="4"/>
  <c r="A18" i="4" s="1"/>
  <c r="A24" i="4" s="1"/>
  <c r="D3" i="4"/>
  <c r="A6" i="4" s="1"/>
  <c r="A12" i="4" s="1"/>
  <c r="C3" i="4"/>
  <c r="A5" i="4" s="1"/>
  <c r="A11" i="4" s="1"/>
  <c r="B3" i="4"/>
  <c r="A4" i="4" s="1"/>
  <c r="A10" i="4" s="1"/>
  <c r="K12" i="4"/>
  <c r="G16" i="4" s="1"/>
  <c r="J12" i="4"/>
  <c r="G15" i="4" s="1"/>
  <c r="I12" i="4"/>
  <c r="G14" i="4" s="1"/>
  <c r="H12" i="4"/>
  <c r="G13" i="4" s="1"/>
  <c r="F13" i="1"/>
  <c r="G13" i="1" s="1"/>
  <c r="D16" i="1"/>
  <c r="C16" i="1"/>
  <c r="B16" i="1"/>
  <c r="B15" i="1"/>
  <c r="B14" i="1"/>
  <c r="D14" i="1"/>
  <c r="C15" i="1" s="1"/>
  <c r="D37" i="1"/>
  <c r="A40" i="1" s="1"/>
  <c r="C37" i="1"/>
  <c r="A39" i="1" s="1"/>
  <c r="B37" i="1"/>
  <c r="A38" i="1" s="1"/>
  <c r="D31" i="1"/>
  <c r="A34" i="1" s="1"/>
  <c r="C31" i="1"/>
  <c r="A33" i="1" s="1"/>
  <c r="B31" i="1"/>
  <c r="A32" i="1" s="1"/>
  <c r="D25" i="1"/>
  <c r="A28" i="1" s="1"/>
  <c r="C25" i="1"/>
  <c r="A27" i="1" s="1"/>
  <c r="B25" i="1"/>
  <c r="A26" i="1" s="1"/>
  <c r="A41" i="1"/>
  <c r="A35" i="1"/>
  <c r="A29" i="1"/>
  <c r="D19" i="1"/>
  <c r="A22" i="1" s="1"/>
  <c r="C19" i="1"/>
  <c r="A21" i="1" s="1"/>
  <c r="B19" i="1"/>
  <c r="A20" i="1" s="1"/>
  <c r="A23" i="1"/>
  <c r="E12" i="1"/>
  <c r="A16" i="1" s="1"/>
  <c r="D12" i="1"/>
  <c r="A15" i="1" s="1"/>
  <c r="C12" i="1"/>
  <c r="A14" i="1" s="1"/>
  <c r="B12" i="1"/>
  <c r="A13" i="1" s="1"/>
  <c r="F15" i="1" l="1"/>
  <c r="G15" i="1" s="1"/>
  <c r="F16" i="1"/>
  <c r="G16" i="1" s="1"/>
  <c r="F14" i="1"/>
  <c r="G14" i="1" s="1"/>
  <c r="C41" i="4"/>
  <c r="D38" i="4" s="1"/>
  <c r="G17" i="1" l="1"/>
  <c r="H17" i="1" s="1"/>
  <c r="D40" i="4"/>
  <c r="I30" i="4" s="1"/>
  <c r="I28" i="4"/>
  <c r="H16" i="1"/>
  <c r="H15" i="1"/>
  <c r="H13" i="1"/>
  <c r="D39" i="4"/>
  <c r="I29" i="4" s="1"/>
  <c r="I33" i="4"/>
  <c r="H14" i="1"/>
  <c r="D41" i="4" l="1"/>
  <c r="H22" i="4"/>
  <c r="H31" i="4"/>
  <c r="H25" i="4"/>
  <c r="H28" i="4"/>
  <c r="J29" i="4" s="1"/>
  <c r="J27" i="4" l="1"/>
  <c r="O20" i="5" s="1"/>
  <c r="J26" i="4"/>
  <c r="O19" i="5" s="1"/>
  <c r="J25" i="4"/>
  <c r="O18" i="5" s="1"/>
  <c r="Q18" i="5" s="1"/>
  <c r="J32" i="4"/>
  <c r="O25" i="5" s="1"/>
  <c r="S25" i="5" s="1"/>
  <c r="J31" i="4"/>
  <c r="J23" i="4"/>
  <c r="O16" i="5" s="1"/>
  <c r="S16" i="5" s="1"/>
  <c r="J22" i="4"/>
  <c r="O15" i="5" s="1"/>
  <c r="Q15" i="5" s="1"/>
  <c r="J24" i="4"/>
  <c r="O17" i="5" s="1"/>
  <c r="J33" i="4"/>
  <c r="O26" i="5" s="1"/>
  <c r="J28" i="4"/>
  <c r="O21" i="5" s="1"/>
  <c r="J30" i="4"/>
  <c r="O23" i="5" s="1"/>
  <c r="O24" i="5"/>
  <c r="S24" i="5" s="1"/>
  <c r="O22" i="5"/>
  <c r="R22" i="5" s="1"/>
  <c r="S17" i="5" l="1"/>
  <c r="Q17" i="5"/>
  <c r="Q26" i="5"/>
  <c r="S26" i="5"/>
  <c r="R26" i="5"/>
  <c r="S19" i="5"/>
  <c r="R19" i="5"/>
  <c r="Q19" i="5"/>
  <c r="S21" i="5"/>
  <c r="R21" i="5"/>
  <c r="Q21" i="5"/>
  <c r="R17" i="5"/>
  <c r="Q24" i="5"/>
  <c r="R25" i="5"/>
  <c r="Q25" i="5"/>
  <c r="R24" i="5"/>
  <c r="Q16" i="5"/>
  <c r="R16" i="5"/>
  <c r="R15" i="5"/>
  <c r="S15" i="5"/>
  <c r="S23" i="5"/>
  <c r="R23" i="5"/>
  <c r="Q23" i="5"/>
  <c r="S22" i="5"/>
  <c r="Q22" i="5"/>
  <c r="S18" i="5"/>
  <c r="R18" i="5"/>
  <c r="Q20" i="5"/>
  <c r="S20" i="5"/>
  <c r="R20" i="5"/>
  <c r="Q27" i="5" l="1"/>
  <c r="R27" i="5"/>
  <c r="S27" i="5"/>
</calcChain>
</file>

<file path=xl/sharedStrings.xml><?xml version="1.0" encoding="utf-8"?>
<sst xmlns="http://schemas.openxmlformats.org/spreadsheetml/2006/main" count="340" uniqueCount="150">
  <si>
    <t>CRITERIOS</t>
  </si>
  <si>
    <t>SUBCRITERIOS</t>
  </si>
  <si>
    <t>F. POLITICOS/LEGALES</t>
  </si>
  <si>
    <t>F. AMBIENTALES</t>
  </si>
  <si>
    <t>F. SOCIOECONOMICOS</t>
  </si>
  <si>
    <t>Amnistía arancelaria</t>
  </si>
  <si>
    <t>Excención pico y placa</t>
  </si>
  <si>
    <t>Impacto de Emsiones</t>
  </si>
  <si>
    <t>Impacto en el ruido</t>
  </si>
  <si>
    <t>Reutilización de partes</t>
  </si>
  <si>
    <t>Impacto en la movilidad</t>
  </si>
  <si>
    <t>FACTORES TECNICO</t>
  </si>
  <si>
    <t>EMISIONES CO2</t>
  </si>
  <si>
    <t>R.P.M</t>
  </si>
  <si>
    <t>VELOCIDAD MAXIMA</t>
  </si>
  <si>
    <t>SISTEMA DE PREVENCIÓN</t>
  </si>
  <si>
    <t>AUTONOMIA</t>
  </si>
  <si>
    <t>100 km en ciclo urbano normalizado. En uso real puede variar entre 55 km y 115 km según las condiciones de circulación</t>
  </si>
  <si>
    <t xml:space="preserve">toma de 220 V o 110V. </t>
  </si>
  <si>
    <t>Se recarga en un tiempo de 3,5 horas (220V) o 6 horas (110V). Cuenta con una batería de voltaje nominal de 60V y una capacidad de 8KWh</t>
  </si>
  <si>
    <t>VOLTAJE DE RECARGAS</t>
  </si>
  <si>
    <t>TIEMPO DE RECARGAS</t>
  </si>
  <si>
    <t>CAP. BATERIA</t>
  </si>
  <si>
    <t>Cuenta con una batería de voltaje nominal de 60V y una capacidad de 8KWh</t>
  </si>
  <si>
    <t>DE 0 A 2.100 R.P.M</t>
  </si>
  <si>
    <t>80 KM/HORA</t>
  </si>
  <si>
    <t>4 FRENOS DE DISCO</t>
  </si>
  <si>
    <t>ELECTRICO RenaulT</t>
  </si>
  <si>
    <t>F. TECNOLOGICOS/ TECNICOS</t>
  </si>
  <si>
    <t>COMBUSTION RENAULT</t>
  </si>
  <si>
    <t>POTENCIA</t>
  </si>
  <si>
    <t>105 HP</t>
  </si>
  <si>
    <t>N.A</t>
  </si>
  <si>
    <t>A</t>
  </si>
  <si>
    <t>B</t>
  </si>
  <si>
    <t>C</t>
  </si>
  <si>
    <t>D</t>
  </si>
  <si>
    <t>E</t>
  </si>
  <si>
    <t>F</t>
  </si>
  <si>
    <t>G</t>
  </si>
  <si>
    <t>Alternativas</t>
  </si>
  <si>
    <t>Pesos de las alternativas</t>
  </si>
  <si>
    <t>Demanda regional</t>
  </si>
  <si>
    <t>Subsidios</t>
  </si>
  <si>
    <t>Acceso a puerto</t>
  </si>
  <si>
    <t>Red de distribución</t>
  </si>
  <si>
    <t>Tierra disponible</t>
  </si>
  <si>
    <t>Proveedores cualificados</t>
  </si>
  <si>
    <t>Mano de obra</t>
  </si>
  <si>
    <t>Pesos alternativos</t>
  </si>
  <si>
    <t>Pesos de los criterios</t>
  </si>
  <si>
    <t>Madrid</t>
  </si>
  <si>
    <t>Paris</t>
  </si>
  <si>
    <t>Frankfurt</t>
  </si>
  <si>
    <t>Criterio</t>
  </si>
  <si>
    <t>A1</t>
  </si>
  <si>
    <t>A2</t>
  </si>
  <si>
    <t>A3</t>
  </si>
  <si>
    <t>F2</t>
  </si>
  <si>
    <t>Op1</t>
  </si>
  <si>
    <t>Op2</t>
  </si>
  <si>
    <t>op3</t>
  </si>
  <si>
    <t>Total</t>
  </si>
  <si>
    <t>Suma</t>
  </si>
  <si>
    <t>Cálculo de los pesos por el método de aproximación</t>
  </si>
  <si>
    <t>Criterios pesos relativos</t>
  </si>
  <si>
    <t>Columna 1</t>
  </si>
  <si>
    <t>Columna 2</t>
  </si>
  <si>
    <t>Columna 3</t>
  </si>
  <si>
    <t>Columna 4</t>
  </si>
  <si>
    <t>Criterios</t>
  </si>
  <si>
    <t>Automóvil</t>
  </si>
  <si>
    <t>Tren</t>
  </si>
  <si>
    <t>Bus</t>
  </si>
  <si>
    <t>Autonomia</t>
  </si>
  <si>
    <t>Precio</t>
  </si>
  <si>
    <t>Mantenimiento</t>
  </si>
  <si>
    <t>Infraestructura</t>
  </si>
  <si>
    <t>Recargas</t>
  </si>
  <si>
    <t>Eficiencia</t>
  </si>
  <si>
    <t>Combustible</t>
  </si>
  <si>
    <t>Alternativas Vs Autonomia</t>
  </si>
  <si>
    <t>Alternativas Vs Recargas / Tanqueo</t>
  </si>
  <si>
    <t>Valor de cada alternativa vs el criterio</t>
  </si>
  <si>
    <t>Alternativas multiplicadas por el peso de cada subcriterio</t>
  </si>
  <si>
    <t>Percepción de seguridad</t>
  </si>
  <si>
    <t xml:space="preserve">Autonomia (Km recorridos) </t>
  </si>
  <si>
    <t>Emisiones  contaminantes</t>
  </si>
  <si>
    <t>Costos de Recargas/ tanqueo</t>
  </si>
  <si>
    <t>Impacto en ruido</t>
  </si>
  <si>
    <t>Disponibilidad de áreas de carga/tanqueo</t>
  </si>
  <si>
    <t>Excepción pico y placa</t>
  </si>
  <si>
    <t>Alternativas Vs Mantenimiento</t>
  </si>
  <si>
    <t>Alternativas Vs Amnistía Arancelaria</t>
  </si>
  <si>
    <t xml:space="preserve">Alternativas Vs Excepción pico y placa </t>
  </si>
  <si>
    <t>Alternativas Vs Disponibilidad de áreas de carga/tanqueo</t>
  </si>
  <si>
    <t>Alternativas Vs Emisiones contaminantes</t>
  </si>
  <si>
    <t>Alternativas Vs Eficiencia Energética</t>
  </si>
  <si>
    <t>Alternativas Vs Impacto de ruido</t>
  </si>
  <si>
    <t>Alternativas Vs Precio de adquisición</t>
  </si>
  <si>
    <t>Alternativas Vs Percepción de seguridad</t>
  </si>
  <si>
    <t>Preguntas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</si>
  <si>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</si>
  <si>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</si>
  <si>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</si>
  <si>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</si>
  <si>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</si>
  <si>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</si>
  <si>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</si>
  <si>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</si>
  <si>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</si>
  <si>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</si>
  <si>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</si>
  <si>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</si>
  <si>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Puntuación</t>
  </si>
  <si>
    <t>Peso</t>
  </si>
  <si>
    <t>Compradores</t>
  </si>
  <si>
    <t>Expertos</t>
  </si>
  <si>
    <t>VALOR</t>
  </si>
  <si>
    <t>DEFINICIÓN</t>
  </si>
  <si>
    <t>COMENTARIOS</t>
  </si>
  <si>
    <t>Igual Importancia</t>
  </si>
  <si>
    <t>Importancia Moderada</t>
  </si>
  <si>
    <t>Importancia Fuerte</t>
  </si>
  <si>
    <t>Importancia muy Fuerte</t>
  </si>
  <si>
    <t>Importancia Extrema</t>
  </si>
  <si>
    <t>TABLA DE EQUIVALENCIAS</t>
  </si>
  <si>
    <t>El criterio A es igual que el criterio B</t>
  </si>
  <si>
    <t>La experiencia sobre el que asigne esta definición  está ligeramente sobre el otro</t>
  </si>
  <si>
    <t>La experiencia sobre el que asigne esta definición  está fuerte sobre el otro</t>
  </si>
  <si>
    <t>La experiencia sobre el que asigne esta definición  está muy fuerte sobre el otro</t>
  </si>
  <si>
    <t>La experiencia sobre el que asigne esta definición  está fuera de duda sobre el otro</t>
  </si>
  <si>
    <t>patrimoni</t>
  </si>
  <si>
    <t>cartera vencis</t>
  </si>
  <si>
    <t>provision</t>
  </si>
  <si>
    <t>gastos</t>
  </si>
  <si>
    <t>patrimonio</t>
  </si>
  <si>
    <t>FACTORES TECNOLÓGICOS/TÉCNICOS</t>
  </si>
  <si>
    <t>FACTORES POLÍTICOS/LEGALES</t>
  </si>
  <si>
    <t>FACTORES AMBIENTALES</t>
  </si>
  <si>
    <t>FACTORES SOCIOECONÓMICOS</t>
  </si>
  <si>
    <t>Costos de Mantenimiento</t>
  </si>
  <si>
    <t xml:space="preserve">Eficiencia Energética </t>
  </si>
  <si>
    <t>BYD</t>
  </si>
  <si>
    <t>Renault ZOE</t>
  </si>
  <si>
    <t>Alternativas Vs Impacto en la movilidad</t>
  </si>
  <si>
    <t>Precio de adquisición</t>
  </si>
  <si>
    <t>Renault Sandero</t>
  </si>
  <si>
    <t>Subcriterios</t>
  </si>
  <si>
    <t>Ponderación C/ subcriterio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</si>
</sst>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0"/>
    <numFmt numFmtId="166" formatCode="0.0000"/>
  </numFmts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65">
    <xf numFmtId="0" fontId="0" fillId="0" borderId="0" xfId="0"/>
    <xf numFmtId="0" fontId="1" fillId="0" borderId="0" xfId="0" applyFont="1"/>
    <xf numFmtId="0" fontId="1" fillId="0" borderId="0" xfId="0" applyFont="1" applyAlignment="1">
      <alignment horizontal="left"/>
    </xf>
    <xf numFmtId="0" fontId="1" fillId="0" borderId="0" xfId="0" applyFont="1" applyAlignment="1">
      <alignment wrapText="1"/>
    </xf>
    <xf numFmtId="0" fontId="0" fillId="0" borderId="0" xfId="0" applyFont="1" applyAlignment="1">
      <alignment horizontal="center"/>
    </xf>
    <xf numFmtId="0" fontId="0" fillId="2" borderId="1" xfId="0" applyFill="1" applyBorder="1"/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1" fillId="3" borderId="0" xfId="0" applyFont="1" applyFill="1" applyAlignment="1">
      <alignment horizontal="center" vertical="center" wrapText="1"/>
    </xf>
    <xf numFmtId="0" fontId="0" fillId="0" borderId="2" xfId="0" applyBorder="1" applyAlignment="1">
      <alignment wrapText="1"/>
    </xf>
    <xf numFmtId="0" fontId="1" fillId="3" borderId="2" xfId="0" applyFont="1" applyFill="1" applyBorder="1" applyAlignment="1">
      <alignment horizontal="center" vertical="center" wrapText="1"/>
    </xf>
    <xf numFmtId="0" fontId="1" fillId="3" borderId="0" xfId="0" applyFont="1" applyFill="1" applyAlignment="1">
      <alignment horizontal="right" vertical="center" wrapText="1"/>
    </xf>
    <xf numFmtId="0" fontId="1" fillId="3" borderId="3" xfId="0" applyFont="1" applyFill="1" applyBorder="1" applyAlignment="1">
      <alignment horizontal="right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wrapText="1"/>
    </xf>
    <xf numFmtId="0" fontId="0" fillId="3" borderId="4" xfId="0" applyFill="1" applyBorder="1" applyAlignment="1">
      <alignment horizontal="center" wrapText="1"/>
    </xf>
    <xf numFmtId="0" fontId="0" fillId="0" borderId="0" xfId="0" applyAlignment="1">
      <alignment horizontal="left" vertical="center" wrapText="1"/>
    </xf>
    <xf numFmtId="0" fontId="1" fillId="4" borderId="0" xfId="0" applyFont="1" applyFill="1" applyAlignment="1">
      <alignment horizontal="right" vertical="center" wrapText="1"/>
    </xf>
    <xf numFmtId="0" fontId="1" fillId="4" borderId="0" xfId="0" applyFont="1" applyFill="1" applyAlignment="1">
      <alignment horizontal="center" vertical="center" wrapText="1"/>
    </xf>
    <xf numFmtId="0" fontId="1" fillId="4" borderId="0" xfId="0" applyFont="1" applyFill="1" applyBorder="1" applyAlignment="1">
      <alignment horizontal="right" vertical="center" wrapText="1"/>
    </xf>
    <xf numFmtId="0" fontId="1" fillId="4" borderId="0" xfId="0" applyFont="1" applyFill="1" applyBorder="1" applyAlignment="1">
      <alignment horizontal="center" vertical="center" wrapText="1"/>
    </xf>
    <xf numFmtId="2" fontId="0" fillId="0" borderId="0" xfId="0" applyNumberFormat="1" applyAlignment="1">
      <alignment horizontal="center" wrapText="1"/>
    </xf>
    <xf numFmtId="0" fontId="0" fillId="5" borderId="0" xfId="0" applyFill="1" applyAlignment="1">
      <alignment horizontal="center" wrapText="1"/>
    </xf>
    <xf numFmtId="2" fontId="0" fillId="6" borderId="0" xfId="0" applyNumberFormat="1" applyFill="1" applyAlignment="1">
      <alignment horizontal="center" wrapText="1"/>
    </xf>
    <xf numFmtId="2" fontId="0" fillId="7" borderId="0" xfId="0" applyNumberFormat="1" applyFill="1" applyAlignment="1">
      <alignment horizontal="center" wrapText="1"/>
    </xf>
    <xf numFmtId="2" fontId="0" fillId="8" borderId="0" xfId="0" applyNumberFormat="1" applyFill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left" vertical="center" wrapText="1"/>
    </xf>
    <xf numFmtId="0" fontId="1" fillId="3" borderId="5" xfId="0" applyFont="1" applyFill="1" applyBorder="1" applyAlignment="1">
      <alignment horizontal="right" vertical="center" wrapText="1"/>
    </xf>
    <xf numFmtId="0" fontId="1" fillId="3" borderId="5" xfId="0" applyFont="1" applyFill="1" applyBorder="1" applyAlignment="1">
      <alignment horizontal="left" vertical="center" wrapText="1"/>
    </xf>
    <xf numFmtId="0" fontId="0" fillId="0" borderId="5" xfId="0" applyBorder="1" applyAlignment="1">
      <alignment horizontal="center" vertical="center" wrapText="1"/>
    </xf>
    <xf numFmtId="164" fontId="0" fillId="0" borderId="5" xfId="0" applyNumberFormat="1" applyBorder="1" applyAlignment="1">
      <alignment horizontal="center" vertical="center" wrapText="1"/>
    </xf>
    <xf numFmtId="164" fontId="0" fillId="0" borderId="5" xfId="0" applyNumberFormat="1" applyBorder="1"/>
    <xf numFmtId="0" fontId="1" fillId="3" borderId="0" xfId="0" applyFont="1" applyFill="1" applyBorder="1" applyAlignment="1">
      <alignment horizontal="right" vertical="center" wrapText="1"/>
    </xf>
    <xf numFmtId="0" fontId="1" fillId="3" borderId="0" xfId="0" applyFont="1" applyFill="1" applyBorder="1" applyAlignment="1">
      <alignment horizontal="left" vertical="center" wrapText="1"/>
    </xf>
    <xf numFmtId="0" fontId="0" fillId="0" borderId="0" xfId="0" applyBorder="1" applyAlignment="1">
      <alignment horizontal="center" vertical="center" wrapText="1"/>
    </xf>
    <xf numFmtId="164" fontId="0" fillId="0" borderId="0" xfId="0" applyNumberFormat="1" applyBorder="1" applyAlignment="1">
      <alignment horizontal="center" vertical="center" wrapText="1"/>
    </xf>
    <xf numFmtId="164" fontId="0" fillId="0" borderId="0" xfId="0" applyNumberFormat="1" applyBorder="1"/>
    <xf numFmtId="164" fontId="0" fillId="0" borderId="3" xfId="0" applyNumberFormat="1" applyBorder="1"/>
    <xf numFmtId="164" fontId="0" fillId="0" borderId="3" xfId="0" applyNumberFormat="1" applyBorder="1" applyAlignment="1">
      <alignment horizontal="center" vertical="center" wrapText="1"/>
    </xf>
    <xf numFmtId="2" fontId="0" fillId="0" borderId="0" xfId="0" applyNumberFormat="1" applyAlignment="1">
      <alignment wrapText="1"/>
    </xf>
    <xf numFmtId="0" fontId="1" fillId="0" borderId="0" xfId="0" applyFont="1" applyAlignment="1">
      <alignment horizontal="center" wrapText="1"/>
    </xf>
    <xf numFmtId="164" fontId="0" fillId="0" borderId="0" xfId="0" applyNumberFormat="1" applyAlignment="1">
      <alignment wrapText="1"/>
    </xf>
    <xf numFmtId="164" fontId="1" fillId="0" borderId="0" xfId="0" applyNumberFormat="1" applyFont="1" applyAlignment="1">
      <alignment wrapText="1"/>
    </xf>
    <xf numFmtId="164" fontId="1" fillId="0" borderId="0" xfId="0" applyNumberFormat="1" applyFont="1" applyFill="1" applyAlignment="1">
      <alignment wrapText="1"/>
    </xf>
    <xf numFmtId="164" fontId="1" fillId="2" borderId="0" xfId="0" applyNumberFormat="1" applyFont="1" applyFill="1" applyAlignment="1">
      <alignment wrapText="1"/>
    </xf>
    <xf numFmtId="0" fontId="0" fillId="0" borderId="3" xfId="0" applyBorder="1" applyAlignment="1">
      <alignment wrapText="1"/>
    </xf>
    <xf numFmtId="0" fontId="0" fillId="3" borderId="0" xfId="0" applyFill="1" applyBorder="1" applyAlignment="1">
      <alignment horizontal="center" wrapText="1"/>
    </xf>
    <xf numFmtId="0" fontId="0" fillId="3" borderId="0" xfId="0" applyFill="1" applyAlignment="1">
      <alignment wrapText="1"/>
    </xf>
    <xf numFmtId="164" fontId="0" fillId="0" borderId="0" xfId="0" applyNumberFormat="1" applyBorder="1" applyAlignment="1">
      <alignment wrapText="1"/>
    </xf>
    <xf numFmtId="0" fontId="0" fillId="9" borderId="0" xfId="0" applyFill="1" applyAlignment="1">
      <alignment wrapText="1"/>
    </xf>
    <xf numFmtId="0" fontId="0" fillId="9" borderId="0" xfId="0" applyFill="1" applyAlignment="1">
      <alignment horizontal="left" vertical="center" wrapText="1"/>
    </xf>
    <xf numFmtId="0" fontId="2" fillId="0" borderId="0" xfId="0" applyFont="1"/>
    <xf numFmtId="0" fontId="2" fillId="0" borderId="0" xfId="0" applyFont="1" applyAlignment="1">
      <alignment wrapText="1"/>
    </xf>
    <xf numFmtId="165" fontId="2" fillId="0" borderId="0" xfId="0" applyNumberFormat="1" applyFont="1" applyAlignment="1">
      <alignment horizontal="left" indent="2"/>
    </xf>
    <xf numFmtId="165" fontId="2" fillId="0" borderId="0" xfId="0" applyNumberFormat="1" applyFont="1"/>
    <xf numFmtId="166" fontId="2" fillId="0" borderId="0" xfId="0" applyNumberFormat="1" applyFont="1"/>
    <xf numFmtId="0" fontId="0" fillId="0" borderId="0" xfId="0" applyAlignment="1">
      <alignment vertical="center" wrapText="1"/>
    </xf>
    <xf numFmtId="0" fontId="0" fillId="0" borderId="0" xfId="0" applyAlignment="1">
      <alignment vertical="center"/>
    </xf>
    <xf numFmtId="0" fontId="1" fillId="0" borderId="0" xfId="0" applyFont="1" applyAlignment="1">
      <alignment vertical="center" wrapText="1"/>
    </xf>
    <xf numFmtId="0" fontId="0" fillId="2" borderId="6" xfId="0" applyFill="1" applyBorder="1"/>
    <xf numFmtId="164" fontId="0" fillId="0" borderId="0" xfId="0" applyNumberFormat="1"/>
    <xf numFmtId="2" fontId="0" fillId="0" borderId="0" xfId="0" applyNumberFormat="1"/>
    <xf numFmtId="0" fontId="0" fillId="0" borderId="3" xfId="0" applyBorder="1"/>
    <xf numFmtId="2" fontId="0" fillId="0" borderId="3" xfId="0" applyNumberFormat="1" applyBorder="1"/>
    <xf numFmtId="0" fontId="0" fillId="0" borderId="1" xfId="0" applyBorder="1" applyAlignment="1">
      <alignment horizontal="center" wrapText="1"/>
    </xf>
    <xf numFmtId="2" fontId="0" fillId="0" borderId="1" xfId="0" applyNumberFormat="1" applyBorder="1"/>
    <xf numFmtId="0" fontId="0" fillId="0" borderId="1" xfId="0" applyBorder="1"/>
    <xf numFmtId="0" fontId="0" fillId="0" borderId="1" xfId="0" applyBorder="1" applyAlignment="1">
      <alignment vertical="center" wrapText="1"/>
    </xf>
    <xf numFmtId="0" fontId="0" fillId="0" borderId="1" xfId="0" applyFont="1" applyBorder="1" applyAlignment="1">
      <alignment horizontal="center"/>
    </xf>
    <xf numFmtId="0" fontId="0" fillId="2" borderId="0" xfId="0" applyFill="1"/>
    <xf numFmtId="0" fontId="0" fillId="0" borderId="0" xfId="0" applyFont="1" applyAlignment="1">
      <alignment vertical="center" wrapText="1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 vertical="center" wrapText="1"/>
    </xf>
    <xf numFmtId="0" fontId="1" fillId="0" borderId="1" xfId="0" applyFont="1" applyBorder="1"/>
    <xf numFmtId="0" fontId="1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2" fontId="0" fillId="4" borderId="1" xfId="0" applyNumberFormat="1" applyFill="1" applyBorder="1"/>
    <xf numFmtId="0" fontId="0" fillId="4" borderId="1" xfId="0" applyFill="1" applyBorder="1"/>
    <xf numFmtId="164" fontId="0" fillId="0" borderId="1" xfId="0" applyNumberFormat="1" applyBorder="1"/>
    <xf numFmtId="2" fontId="1" fillId="0" borderId="1" xfId="0" applyNumberFormat="1" applyFont="1" applyBorder="1"/>
    <xf numFmtId="2" fontId="1" fillId="4" borderId="1" xfId="0" applyNumberFormat="1" applyFont="1" applyFill="1" applyBorder="1"/>
    <xf numFmtId="0" fontId="1" fillId="4" borderId="1" xfId="0" applyFont="1" applyFill="1" applyBorder="1"/>
    <xf numFmtId="0" fontId="0" fillId="2" borderId="1" xfId="0" applyFont="1" applyFill="1" applyBorder="1"/>
    <xf numFmtId="0" fontId="4" fillId="4" borderId="1" xfId="0" applyFont="1" applyFill="1" applyBorder="1" applyAlignment="1">
      <alignment horizontal="center"/>
    </xf>
    <xf numFmtId="0" fontId="1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vertical="center" wrapText="1"/>
    </xf>
    <xf numFmtId="0" fontId="0" fillId="0" borderId="1" xfId="0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 wrapText="1"/>
    </xf>
    <xf numFmtId="2" fontId="1" fillId="4" borderId="1" xfId="0" applyNumberFormat="1" applyFont="1" applyFill="1" applyBorder="1" applyAlignment="1">
      <alignment vertical="center"/>
    </xf>
    <xf numFmtId="0" fontId="0" fillId="4" borderId="1" xfId="0" applyFill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0" xfId="0" applyFont="1" applyAlignment="1">
      <alignment vertical="center" wrapText="1"/>
    </xf>
    <xf numFmtId="0" fontId="0" fillId="0" borderId="0" xfId="0" applyBorder="1"/>
    <xf numFmtId="0" fontId="5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/>
    </xf>
    <xf numFmtId="0" fontId="6" fillId="2" borderId="0" xfId="0" applyFont="1" applyFill="1" applyBorder="1"/>
    <xf numFmtId="0" fontId="5" fillId="0" borderId="0" xfId="0" applyFont="1" applyFill="1" applyBorder="1"/>
    <xf numFmtId="2" fontId="6" fillId="0" borderId="0" xfId="0" applyNumberFormat="1" applyFont="1" applyFill="1" applyBorder="1"/>
    <xf numFmtId="2" fontId="6" fillId="0" borderId="0" xfId="0" applyNumberFormat="1" applyFont="1" applyBorder="1"/>
    <xf numFmtId="2" fontId="6" fillId="4" borderId="0" xfId="0" applyNumberFormat="1" applyFont="1" applyFill="1" applyBorder="1" applyAlignment="1">
      <alignment horizontal="center" wrapText="1"/>
    </xf>
    <xf numFmtId="0" fontId="6" fillId="0" borderId="0" xfId="0" applyFont="1" applyFill="1" applyBorder="1"/>
    <xf numFmtId="0" fontId="6" fillId="0" borderId="0" xfId="0" applyFont="1" applyBorder="1"/>
    <xf numFmtId="2" fontId="6" fillId="4" borderId="0" xfId="0" applyNumberFormat="1" applyFont="1" applyFill="1" applyBorder="1"/>
    <xf numFmtId="0" fontId="5" fillId="10" borderId="0" xfId="0" applyFont="1" applyFill="1" applyBorder="1" applyAlignment="1">
      <alignment horizontal="center"/>
    </xf>
    <xf numFmtId="0" fontId="5" fillId="10" borderId="0" xfId="0" applyFont="1" applyFill="1" applyBorder="1"/>
    <xf numFmtId="2" fontId="6" fillId="10" borderId="0" xfId="0" applyNumberFormat="1" applyFont="1" applyFill="1" applyBorder="1"/>
    <xf numFmtId="0" fontId="6" fillId="10" borderId="0" xfId="0" applyFont="1" applyFill="1" applyBorder="1"/>
    <xf numFmtId="0" fontId="5" fillId="0" borderId="10" xfId="0" applyFont="1" applyBorder="1"/>
    <xf numFmtId="0" fontId="5" fillId="0" borderId="10" xfId="0" applyFont="1" applyBorder="1" applyAlignment="1">
      <alignment horizontal="center" vertical="center" wrapText="1"/>
    </xf>
    <xf numFmtId="0" fontId="5" fillId="0" borderId="10" xfId="0" applyFont="1" applyBorder="1" applyAlignment="1">
      <alignment horizontal="center" vertical="center"/>
    </xf>
    <xf numFmtId="0" fontId="5" fillId="0" borderId="10" xfId="0" applyFont="1" applyBorder="1" applyAlignment="1">
      <alignment vertical="center"/>
    </xf>
    <xf numFmtId="0" fontId="5" fillId="4" borderId="10" xfId="0" applyFont="1" applyFill="1" applyBorder="1" applyAlignment="1">
      <alignment vertical="center"/>
    </xf>
    <xf numFmtId="0" fontId="6" fillId="0" borderId="11" xfId="0" applyFont="1" applyBorder="1"/>
    <xf numFmtId="2" fontId="6" fillId="4" borderId="11" xfId="0" applyNumberFormat="1" applyFont="1" applyFill="1" applyBorder="1"/>
    <xf numFmtId="2" fontId="6" fillId="0" borderId="11" xfId="0" applyNumberFormat="1" applyFont="1" applyBorder="1"/>
    <xf numFmtId="2" fontId="6" fillId="2" borderId="0" xfId="0" applyNumberFormat="1" applyFont="1" applyFill="1" applyBorder="1"/>
    <xf numFmtId="0" fontId="5" fillId="4" borderId="0" xfId="0" applyFont="1" applyFill="1" applyBorder="1" applyAlignment="1">
      <alignment horizontal="center" vertical="center" wrapText="1"/>
    </xf>
    <xf numFmtId="0" fontId="5" fillId="4" borderId="10" xfId="0" applyFont="1" applyFill="1" applyBorder="1" applyAlignment="1">
      <alignment horizontal="center" vertical="center" wrapText="1"/>
    </xf>
    <xf numFmtId="2" fontId="6" fillId="0" borderId="1" xfId="0" applyNumberFormat="1" applyFont="1" applyBorder="1"/>
    <xf numFmtId="0" fontId="6" fillId="0" borderId="1" xfId="0" applyFont="1" applyBorder="1"/>
    <xf numFmtId="0" fontId="5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 wrapText="1"/>
    </xf>
    <xf numFmtId="164" fontId="6" fillId="0" borderId="1" xfId="0" applyNumberFormat="1" applyFont="1" applyBorder="1"/>
    <xf numFmtId="0" fontId="6" fillId="0" borderId="0" xfId="0" applyFont="1" applyBorder="1" applyAlignment="1">
      <alignment vertical="center" wrapText="1"/>
    </xf>
    <xf numFmtId="0" fontId="6" fillId="0" borderId="9" xfId="0" applyFont="1" applyBorder="1"/>
    <xf numFmtId="164" fontId="6" fillId="4" borderId="12" xfId="0" applyNumberFormat="1" applyFont="1" applyFill="1" applyBorder="1"/>
    <xf numFmtId="0" fontId="5" fillId="0" borderId="0" xfId="0" applyFont="1" applyBorder="1"/>
    <xf numFmtId="0" fontId="5" fillId="0" borderId="1" xfId="0" applyFont="1" applyBorder="1"/>
    <xf numFmtId="164" fontId="7" fillId="4" borderId="12" xfId="0" applyNumberFormat="1" applyFont="1" applyFill="1" applyBorder="1"/>
    <xf numFmtId="164" fontId="7" fillId="0" borderId="1" xfId="0" applyNumberFormat="1" applyFont="1" applyBorder="1"/>
    <xf numFmtId="0" fontId="3" fillId="0" borderId="0" xfId="0" applyFont="1" applyAlignment="1">
      <alignment horizontal="center"/>
    </xf>
    <xf numFmtId="0" fontId="0" fillId="0" borderId="0" xfId="0" applyAlignment="1">
      <alignment horizontal="center" wrapText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Border="1" applyAlignment="1">
      <alignment horizontal="center"/>
    </xf>
    <xf numFmtId="0" fontId="5" fillId="0" borderId="1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3" xfId="0" applyBorder="1" applyAlignment="1">
      <alignment horizontal="center" wrapText="1"/>
    </xf>
    <xf numFmtId="0" fontId="1" fillId="3" borderId="4" xfId="0" applyFont="1" applyFill="1" applyBorder="1" applyAlignment="1">
      <alignment horizontal="center" wrapText="1"/>
    </xf>
    <xf numFmtId="0" fontId="1" fillId="3" borderId="2" xfId="0" applyFont="1" applyFill="1" applyBorder="1" applyAlignment="1">
      <alignment horizontal="center" wrapText="1"/>
    </xf>
    <xf numFmtId="0" fontId="0" fillId="3" borderId="4" xfId="0" applyFill="1" applyBorder="1" applyAlignment="1">
      <alignment horizontal="center"/>
    </xf>
    <xf numFmtId="0" fontId="0" fillId="3" borderId="2" xfId="0" applyFill="1" applyBorder="1" applyAlignment="1">
      <alignment horizontal="center"/>
    </xf>
    <xf numFmtId="0" fontId="0" fillId="3" borderId="4" xfId="0" applyFill="1" applyBorder="1" applyAlignment="1">
      <alignment horizontal="center" wrapText="1"/>
    </xf>
    <xf numFmtId="0" fontId="0" fillId="3" borderId="2" xfId="0" applyFill="1" applyBorder="1" applyAlignment="1">
      <alignment horizontal="center" wrapText="1"/>
    </xf>
    <xf numFmtId="0" fontId="1" fillId="0" borderId="0" xfId="0" applyFont="1" applyAlignment="1">
      <alignment horizontal="center" wrapText="1"/>
    </xf>
    <xf numFmtId="0" fontId="0" fillId="0" borderId="2" xfId="0" applyBorder="1" applyAlignment="1">
      <alignment horizontal="left" wrapText="1"/>
    </xf>
    <xf numFmtId="0" fontId="1" fillId="3" borderId="3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right" wrapText="1"/>
    </xf>
    <xf numFmtId="0" fontId="0" fillId="0" borderId="1" xfId="0" applyBorder="1" applyAlignment="1">
      <alignment horizontal="center" wrapText="1"/>
    </xf>
    <xf numFmtId="0" fontId="0" fillId="0" borderId="1" xfId="0" applyBorder="1" applyAlignment="1">
      <alignment horizontal="left" wrapText="1"/>
    </xf>
    <xf numFmtId="0" fontId="0" fillId="0" borderId="7" xfId="0" applyBorder="1" applyAlignment="1">
      <alignment horizontal="left" wrapText="1"/>
    </xf>
    <xf numFmtId="0" fontId="0" fillId="0" borderId="8" xfId="0" applyBorder="1" applyAlignment="1">
      <alignment horizontal="left" wrapText="1"/>
    </xf>
  </cellXfs>
  <cellStyles count="1">
    <cellStyle name="Normal" xfId="0" builtinId="0"/>
  </cellStyles>
  <dxfs count="9"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2" formatCode="0.00"/>
      <fill>
        <patternFill patternType="solid">
          <fgColor indexed="64"/>
          <bgColor theme="0"/>
        </patternFill>
      </fill>
      <alignment horizontal="center" vertical="bottom" textRotation="0" wrapText="1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fill>
        <patternFill patternType="none">
          <fgColor indexed="64"/>
          <bgColor indexed="65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a1" displayName="Tabla1" ref="A2:G6" totalsRowShown="0" headerRowDxfId="8" dataDxfId="7">
  <autoFilter ref="A2:G6"/>
  <tableColumns count="7">
    <tableColumn id="1" name="Alternativas" dataDxfId="6"/>
    <tableColumn id="2" name="Renault ZOE" dataDxfId="5"/>
    <tableColumn id="3" name="BYD" dataDxfId="4"/>
    <tableColumn id="4" name="Combustible" dataDxfId="3"/>
    <tableColumn id="5" name="Columna 2" dataDxfId="2"/>
    <tableColumn id="6" name="Columna 3" dataDxfId="1"/>
    <tableColumn id="7" name="Columna 4" dataDxfId="0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1"/>
  <sheetViews>
    <sheetView workbookViewId="0">
      <selection activeCell="A5" sqref="A5"/>
    </sheetView>
  </sheetViews>
  <sheetFormatPr baseColWidth="10" defaultRowHeight="15" x14ac:dyDescent="0.25"/>
  <cols>
    <col min="1" max="1" width="26.28515625" customWidth="1"/>
    <col min="2" max="4" width="24.85546875" customWidth="1"/>
    <col min="5" max="5" width="19.5703125" customWidth="1"/>
    <col min="6" max="6" width="9.140625" customWidth="1"/>
    <col min="7" max="7" width="9.140625" style="6" customWidth="1"/>
    <col min="8" max="8" width="14" customWidth="1"/>
  </cols>
  <sheetData>
    <row r="1" spans="1:8" x14ac:dyDescent="0.25">
      <c r="B1" s="134" t="s">
        <v>0</v>
      </c>
      <c r="C1" s="134"/>
      <c r="D1" s="134"/>
      <c r="E1" s="134"/>
    </row>
    <row r="2" spans="1:8" x14ac:dyDescent="0.25">
      <c r="B2" s="4" t="s">
        <v>28</v>
      </c>
      <c r="C2" s="4" t="s">
        <v>2</v>
      </c>
      <c r="D2" s="4" t="s">
        <v>3</v>
      </c>
      <c r="E2" s="4" t="s">
        <v>4</v>
      </c>
    </row>
    <row r="4" spans="1:8" x14ac:dyDescent="0.25">
      <c r="B4" s="134" t="s">
        <v>1</v>
      </c>
      <c r="C4" s="134"/>
      <c r="D4" s="134"/>
      <c r="E4" s="134"/>
    </row>
    <row r="6" spans="1:8" s="7" customFormat="1" x14ac:dyDescent="0.25">
      <c r="B6" s="61" t="s">
        <v>74</v>
      </c>
      <c r="C6" s="59" t="s">
        <v>5</v>
      </c>
      <c r="D6" s="59" t="s">
        <v>7</v>
      </c>
      <c r="E6" s="61" t="s">
        <v>75</v>
      </c>
      <c r="F6" s="59"/>
      <c r="G6" s="59"/>
    </row>
    <row r="7" spans="1:8" s="7" customFormat="1" ht="30" x14ac:dyDescent="0.25">
      <c r="B7" s="61" t="s">
        <v>78</v>
      </c>
      <c r="C7" s="59" t="s">
        <v>6</v>
      </c>
      <c r="D7" s="59" t="s">
        <v>8</v>
      </c>
      <c r="E7" s="59" t="s">
        <v>10</v>
      </c>
      <c r="F7" s="59"/>
      <c r="G7" s="59"/>
    </row>
    <row r="8" spans="1:8" s="7" customFormat="1" x14ac:dyDescent="0.25">
      <c r="B8" s="61" t="s">
        <v>76</v>
      </c>
      <c r="C8" s="61" t="s">
        <v>77</v>
      </c>
      <c r="D8" s="59" t="s">
        <v>9</v>
      </c>
      <c r="E8" s="1" t="s">
        <v>79</v>
      </c>
      <c r="F8" s="59"/>
      <c r="G8" s="59"/>
    </row>
    <row r="9" spans="1:8" x14ac:dyDescent="0.25">
      <c r="B9" s="60"/>
      <c r="C9" s="60"/>
      <c r="D9" s="60"/>
      <c r="F9" s="60"/>
      <c r="G9" s="60"/>
    </row>
    <row r="11" spans="1:8" x14ac:dyDescent="0.25">
      <c r="H11" s="135" t="s">
        <v>49</v>
      </c>
    </row>
    <row r="12" spans="1:8" x14ac:dyDescent="0.25">
      <c r="B12" s="4" t="str">
        <f>+B2</f>
        <v>F. TECNOLOGICOS/ TECNICOS</v>
      </c>
      <c r="C12" s="4" t="str">
        <f>+C2</f>
        <v>F. POLITICOS/LEGALES</v>
      </c>
      <c r="D12" s="4" t="str">
        <f>+D2</f>
        <v>F. AMBIENTALES</v>
      </c>
      <c r="E12" s="4" t="str">
        <f>+E2</f>
        <v>F. SOCIOECONOMICOS</v>
      </c>
      <c r="H12" s="135"/>
    </row>
    <row r="13" spans="1:8" x14ac:dyDescent="0.25">
      <c r="A13" s="4" t="str">
        <f>+B12</f>
        <v>F. TECNOLOGICOS/ TECNICOS</v>
      </c>
      <c r="B13">
        <v>1</v>
      </c>
      <c r="C13">
        <v>2</v>
      </c>
      <c r="D13">
        <v>3</v>
      </c>
      <c r="E13">
        <v>4</v>
      </c>
      <c r="F13">
        <f>+E13*D13*C13*B13</f>
        <v>24</v>
      </c>
      <c r="G13" s="39">
        <f>F13^(1/3)</f>
        <v>2.8844991406148166</v>
      </c>
      <c r="H13" s="63">
        <f>+G13/$G$17</f>
        <v>0.10650458365347014</v>
      </c>
    </row>
    <row r="14" spans="1:8" x14ac:dyDescent="0.25">
      <c r="A14" s="4" t="str">
        <f>+C12</f>
        <v>F. POLITICOS/LEGALES</v>
      </c>
      <c r="B14" s="5">
        <f>1/C13</f>
        <v>0.5</v>
      </c>
      <c r="C14">
        <v>1</v>
      </c>
      <c r="D14">
        <f>1/4</f>
        <v>0.25</v>
      </c>
      <c r="E14">
        <v>3</v>
      </c>
      <c r="F14" s="64">
        <f>+E14*D14*C14*B14</f>
        <v>0.375</v>
      </c>
      <c r="G14" s="39">
        <f>F14^(1/3)</f>
        <v>0.72112478515370415</v>
      </c>
      <c r="H14" s="63">
        <f>+G14/$G$17</f>
        <v>2.6626145913367535E-2</v>
      </c>
    </row>
    <row r="15" spans="1:8" x14ac:dyDescent="0.25">
      <c r="A15" s="4" t="str">
        <f>+D12</f>
        <v>F. AMBIENTALES</v>
      </c>
      <c r="B15" s="5">
        <f>1/D13</f>
        <v>0.33333333333333331</v>
      </c>
      <c r="C15" s="5">
        <f>1/D14</f>
        <v>4</v>
      </c>
      <c r="D15">
        <v>1</v>
      </c>
      <c r="E15">
        <v>2</v>
      </c>
      <c r="F15" s="64">
        <f>+E15*D15*C15*B15</f>
        <v>2.6666666666666665</v>
      </c>
      <c r="G15" s="39">
        <f>F15^(1/3)</f>
        <v>1.3867225487012693</v>
      </c>
      <c r="H15" s="63">
        <f>+G15/$G$17</f>
        <v>5.1202063336662246E-2</v>
      </c>
    </row>
    <row r="16" spans="1:8" x14ac:dyDescent="0.25">
      <c r="A16" s="4" t="str">
        <f>+E12</f>
        <v>F. SOCIOECONOMICOS</v>
      </c>
      <c r="B16" s="5">
        <f>1/E13</f>
        <v>0.25</v>
      </c>
      <c r="C16" s="5">
        <f>1/E14</f>
        <v>0.33333333333333331</v>
      </c>
      <c r="D16" s="5">
        <f>1/E15</f>
        <v>0.5</v>
      </c>
      <c r="E16">
        <v>1</v>
      </c>
      <c r="F16" s="64">
        <f>+E16*D16*C16*B16</f>
        <v>4.1666666666666664E-2</v>
      </c>
      <c r="G16" s="39">
        <f>F16^(1/3)</f>
        <v>0.34668063717531739</v>
      </c>
      <c r="H16" s="63">
        <f>+G16/$G$17</f>
        <v>1.2800515834165563E-2</v>
      </c>
    </row>
    <row r="17" spans="1:8" x14ac:dyDescent="0.25">
      <c r="G17" s="64">
        <f>SUM(F13:F16)</f>
        <v>27.083333333333336</v>
      </c>
      <c r="H17" s="63">
        <f>+G17/$G$17</f>
        <v>1</v>
      </c>
    </row>
    <row r="19" spans="1:8" x14ac:dyDescent="0.25">
      <c r="B19" s="59" t="str">
        <f>+B6</f>
        <v>Autonomia</v>
      </c>
      <c r="C19" s="59" t="str">
        <f>+B7</f>
        <v>Recargas</v>
      </c>
      <c r="D19" t="str">
        <f>+B8</f>
        <v>Mantenimiento</v>
      </c>
    </row>
    <row r="20" spans="1:8" x14ac:dyDescent="0.25">
      <c r="A20" s="4" t="str">
        <f>+B19</f>
        <v>Autonomia</v>
      </c>
      <c r="B20">
        <v>1</v>
      </c>
    </row>
    <row r="21" spans="1:8" x14ac:dyDescent="0.25">
      <c r="A21" s="4" t="str">
        <f>+C19</f>
        <v>Recargas</v>
      </c>
      <c r="B21" s="5"/>
      <c r="C21">
        <v>1</v>
      </c>
    </row>
    <row r="22" spans="1:8" x14ac:dyDescent="0.25">
      <c r="A22" s="4" t="str">
        <f>+D19</f>
        <v>Mantenimiento</v>
      </c>
      <c r="B22" s="5"/>
      <c r="C22" s="5"/>
      <c r="D22">
        <v>1</v>
      </c>
    </row>
    <row r="23" spans="1:8" x14ac:dyDescent="0.25">
      <c r="A23" s="4">
        <f>+E19</f>
        <v>0</v>
      </c>
    </row>
    <row r="25" spans="1:8" x14ac:dyDescent="0.25">
      <c r="B25" t="str">
        <f>+C6</f>
        <v>Amnistía arancelaria</v>
      </c>
      <c r="C25" t="str">
        <f>+C7</f>
        <v>Excención pico y placa</v>
      </c>
      <c r="D25" t="str">
        <f>+C8</f>
        <v>Infraestructura</v>
      </c>
    </row>
    <row r="26" spans="1:8" x14ac:dyDescent="0.25">
      <c r="A26" s="4" t="str">
        <f>+B25</f>
        <v>Amnistía arancelaria</v>
      </c>
      <c r="B26">
        <v>1</v>
      </c>
    </row>
    <row r="27" spans="1:8" x14ac:dyDescent="0.25">
      <c r="A27" s="4" t="str">
        <f>+C25</f>
        <v>Excención pico y placa</v>
      </c>
      <c r="B27" s="62"/>
      <c r="C27">
        <v>1</v>
      </c>
    </row>
    <row r="28" spans="1:8" x14ac:dyDescent="0.25">
      <c r="A28" s="4" t="str">
        <f>+D25</f>
        <v>Infraestructura</v>
      </c>
      <c r="B28" s="5"/>
      <c r="C28" s="5"/>
      <c r="D28">
        <v>1</v>
      </c>
    </row>
    <row r="29" spans="1:8" x14ac:dyDescent="0.25">
      <c r="A29" s="4">
        <f>+E25</f>
        <v>0</v>
      </c>
    </row>
    <row r="31" spans="1:8" x14ac:dyDescent="0.25">
      <c r="B31" t="str">
        <f>+D6</f>
        <v>Impacto de Emsiones</v>
      </c>
      <c r="C31" t="str">
        <f>+D7</f>
        <v>Impacto en el ruido</v>
      </c>
      <c r="D31" t="str">
        <f>+D8</f>
        <v>Reutilización de partes</v>
      </c>
    </row>
    <row r="32" spans="1:8" x14ac:dyDescent="0.25">
      <c r="A32" s="4" t="str">
        <f>+B31</f>
        <v>Impacto de Emsiones</v>
      </c>
      <c r="B32">
        <v>1</v>
      </c>
    </row>
    <row r="33" spans="1:4" x14ac:dyDescent="0.25">
      <c r="A33" s="4" t="str">
        <f>+C31</f>
        <v>Impacto en el ruido</v>
      </c>
      <c r="B33" s="5"/>
      <c r="C33">
        <v>1</v>
      </c>
    </row>
    <row r="34" spans="1:4" x14ac:dyDescent="0.25">
      <c r="A34" s="4" t="str">
        <f>+D31</f>
        <v>Reutilización de partes</v>
      </c>
      <c r="B34" s="5"/>
      <c r="C34" s="5"/>
      <c r="D34">
        <v>1</v>
      </c>
    </row>
    <row r="35" spans="1:4" x14ac:dyDescent="0.25">
      <c r="A35" s="4">
        <f>+E31</f>
        <v>0</v>
      </c>
    </row>
    <row r="37" spans="1:4" x14ac:dyDescent="0.25">
      <c r="B37" t="str">
        <f>+E6</f>
        <v>Precio</v>
      </c>
      <c r="C37" s="6" t="str">
        <f>+E7</f>
        <v>Impacto en la movilidad</v>
      </c>
      <c r="D37" s="6" t="str">
        <f>+E8</f>
        <v>Eficiencia</v>
      </c>
    </row>
    <row r="38" spans="1:4" x14ac:dyDescent="0.25">
      <c r="A38" s="4" t="str">
        <f>+B37</f>
        <v>Precio</v>
      </c>
      <c r="B38">
        <v>1</v>
      </c>
    </row>
    <row r="39" spans="1:4" x14ac:dyDescent="0.25">
      <c r="A39" s="4" t="str">
        <f>+C37</f>
        <v>Impacto en la movilidad</v>
      </c>
      <c r="B39" s="5"/>
      <c r="C39">
        <v>1</v>
      </c>
    </row>
    <row r="40" spans="1:4" x14ac:dyDescent="0.25">
      <c r="A40" s="4" t="str">
        <f>+D37</f>
        <v>Eficiencia</v>
      </c>
      <c r="B40" s="5"/>
      <c r="C40" s="5"/>
      <c r="D40">
        <v>1</v>
      </c>
    </row>
    <row r="41" spans="1:4" x14ac:dyDescent="0.25">
      <c r="A41" s="4">
        <f>+E37</f>
        <v>0</v>
      </c>
    </row>
  </sheetData>
  <mergeCells count="3">
    <mergeCell ref="B1:E1"/>
    <mergeCell ref="B4:E4"/>
    <mergeCell ref="H11:H12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7"/>
  <sheetViews>
    <sheetView workbookViewId="0">
      <selection activeCell="C15" sqref="C15"/>
    </sheetView>
  </sheetViews>
  <sheetFormatPr baseColWidth="10" defaultRowHeight="15" x14ac:dyDescent="0.25"/>
  <cols>
    <col min="1" max="1" width="6.7109375" customWidth="1"/>
    <col min="2" max="2" width="27.140625" customWidth="1"/>
    <col min="3" max="3" width="24.42578125" style="7" customWidth="1"/>
  </cols>
  <sheetData>
    <row r="1" spans="1:19" s="6" customFormat="1" x14ac:dyDescent="0.25">
      <c r="A1" s="6" t="s">
        <v>126</v>
      </c>
      <c r="C1" s="7"/>
      <c r="P1" s="6" t="s">
        <v>116</v>
      </c>
    </row>
    <row r="2" spans="1:19" x14ac:dyDescent="0.25">
      <c r="P2" t="s">
        <v>101</v>
      </c>
      <c r="Q2" t="s">
        <v>115</v>
      </c>
      <c r="R2" t="s">
        <v>114</v>
      </c>
    </row>
    <row r="3" spans="1:19" s="1" customFormat="1" x14ac:dyDescent="0.25">
      <c r="A3" s="76" t="s">
        <v>118</v>
      </c>
      <c r="B3" s="76" t="s">
        <v>119</v>
      </c>
      <c r="C3" s="77" t="s">
        <v>120</v>
      </c>
      <c r="P3" s="1" t="s">
        <v>102</v>
      </c>
      <c r="Q3" s="1">
        <v>0.1</v>
      </c>
      <c r="R3" s="1">
        <v>5</v>
      </c>
      <c r="S3" s="1">
        <f>+R3*Q3</f>
        <v>0.5</v>
      </c>
    </row>
    <row r="4" spans="1:19" x14ac:dyDescent="0.25">
      <c r="A4" s="69">
        <v>1</v>
      </c>
      <c r="B4" s="69" t="s">
        <v>121</v>
      </c>
      <c r="C4" s="78" t="s">
        <v>127</v>
      </c>
      <c r="P4" t="s">
        <v>103</v>
      </c>
      <c r="Q4" s="6">
        <v>0.05</v>
      </c>
      <c r="R4">
        <v>3</v>
      </c>
      <c r="S4" s="6">
        <f>+R4*Q4</f>
        <v>0.15000000000000002</v>
      </c>
    </row>
    <row r="5" spans="1:19" ht="60" x14ac:dyDescent="0.25">
      <c r="A5" s="69">
        <v>3</v>
      </c>
      <c r="B5" s="69" t="s">
        <v>122</v>
      </c>
      <c r="C5" s="78" t="s">
        <v>128</v>
      </c>
      <c r="P5" t="s">
        <v>104</v>
      </c>
      <c r="Q5" s="6">
        <v>0.1</v>
      </c>
      <c r="R5">
        <v>2</v>
      </c>
      <c r="S5" s="6">
        <f t="shared" ref="S5:S14" si="0">+R5*Q5</f>
        <v>0.2</v>
      </c>
    </row>
    <row r="6" spans="1:19" ht="45" x14ac:dyDescent="0.25">
      <c r="A6" s="69">
        <v>5</v>
      </c>
      <c r="B6" s="69" t="s">
        <v>123</v>
      </c>
      <c r="C6" s="78" t="s">
        <v>129</v>
      </c>
      <c r="P6" t="s">
        <v>105</v>
      </c>
      <c r="Q6" s="6">
        <v>0.05</v>
      </c>
      <c r="R6">
        <v>3</v>
      </c>
      <c r="S6" s="6">
        <f t="shared" si="0"/>
        <v>0.15000000000000002</v>
      </c>
    </row>
    <row r="7" spans="1:19" ht="60" x14ac:dyDescent="0.25">
      <c r="A7" s="69">
        <v>7</v>
      </c>
      <c r="B7" s="69" t="s">
        <v>124</v>
      </c>
      <c r="C7" s="78" t="s">
        <v>130</v>
      </c>
      <c r="P7" t="s">
        <v>106</v>
      </c>
      <c r="Q7" s="6">
        <v>0.1</v>
      </c>
      <c r="R7">
        <v>5</v>
      </c>
      <c r="S7" s="6">
        <f t="shared" si="0"/>
        <v>0.5</v>
      </c>
    </row>
    <row r="8" spans="1:19" ht="60" x14ac:dyDescent="0.25">
      <c r="A8" s="69">
        <v>9</v>
      </c>
      <c r="B8" s="69" t="s">
        <v>125</v>
      </c>
      <c r="C8" s="78" t="s">
        <v>131</v>
      </c>
      <c r="P8" t="s">
        <v>107</v>
      </c>
      <c r="Q8" s="6">
        <v>0.1</v>
      </c>
      <c r="R8">
        <v>5</v>
      </c>
      <c r="S8" s="6">
        <f t="shared" si="0"/>
        <v>0.5</v>
      </c>
    </row>
    <row r="9" spans="1:19" x14ac:dyDescent="0.25">
      <c r="P9" t="s">
        <v>108</v>
      </c>
      <c r="Q9" s="6">
        <v>0.05</v>
      </c>
      <c r="R9">
        <v>5</v>
      </c>
      <c r="S9" s="6">
        <f t="shared" si="0"/>
        <v>0.25</v>
      </c>
    </row>
    <row r="10" spans="1:19" x14ac:dyDescent="0.25">
      <c r="P10" t="s">
        <v>109</v>
      </c>
      <c r="Q10" s="6">
        <v>0.1</v>
      </c>
      <c r="R10">
        <v>5</v>
      </c>
      <c r="S10" s="6">
        <f t="shared" si="0"/>
        <v>0.5</v>
      </c>
    </row>
    <row r="11" spans="1:19" x14ac:dyDescent="0.25">
      <c r="P11" t="s">
        <v>110</v>
      </c>
      <c r="Q11" s="6">
        <v>0.1</v>
      </c>
      <c r="R11">
        <v>2</v>
      </c>
      <c r="S11" s="6">
        <f t="shared" si="0"/>
        <v>0.2</v>
      </c>
    </row>
    <row r="12" spans="1:19" ht="30" x14ac:dyDescent="0.25">
      <c r="B12" s="6"/>
      <c r="C12" s="59" t="s">
        <v>136</v>
      </c>
      <c r="D12" s="59" t="s">
        <v>133</v>
      </c>
      <c r="E12" s="59" t="s">
        <v>134</v>
      </c>
      <c r="F12" s="6" t="s">
        <v>135</v>
      </c>
      <c r="P12" t="s">
        <v>111</v>
      </c>
      <c r="Q12" s="6">
        <v>0.1</v>
      </c>
      <c r="R12">
        <v>5</v>
      </c>
      <c r="S12" s="6">
        <f t="shared" si="0"/>
        <v>0.5</v>
      </c>
    </row>
    <row r="13" spans="1:19" x14ac:dyDescent="0.25">
      <c r="B13" s="4" t="s">
        <v>132</v>
      </c>
      <c r="C13" s="5">
        <v>1</v>
      </c>
      <c r="D13" s="69">
        <f>1/C14</f>
        <v>0.2</v>
      </c>
      <c r="E13" s="68">
        <f>1/C15</f>
        <v>0.2</v>
      </c>
      <c r="F13">
        <v>5</v>
      </c>
      <c r="P13" t="s">
        <v>112</v>
      </c>
      <c r="Q13" s="6">
        <v>0.05</v>
      </c>
      <c r="R13">
        <v>1</v>
      </c>
      <c r="S13" s="6">
        <f t="shared" si="0"/>
        <v>0.05</v>
      </c>
    </row>
    <row r="14" spans="1:19" x14ac:dyDescent="0.25">
      <c r="B14" s="4" t="str">
        <f>+D12</f>
        <v>cartera vencis</v>
      </c>
      <c r="C14" s="79">
        <v>5</v>
      </c>
      <c r="D14" s="5">
        <v>1</v>
      </c>
      <c r="E14" s="69">
        <v>4</v>
      </c>
      <c r="P14" t="s">
        <v>113</v>
      </c>
      <c r="Q14" s="6">
        <v>0.1</v>
      </c>
      <c r="R14">
        <v>3</v>
      </c>
      <c r="S14" s="6">
        <f t="shared" si="0"/>
        <v>0.30000000000000004</v>
      </c>
    </row>
    <row r="15" spans="1:19" x14ac:dyDescent="0.25">
      <c r="B15" s="4" t="str">
        <f>+E12</f>
        <v>provision</v>
      </c>
      <c r="C15" s="80">
        <v>5</v>
      </c>
      <c r="D15" s="80">
        <f>1/E14</f>
        <v>0.25</v>
      </c>
      <c r="E15" s="5">
        <v>1</v>
      </c>
      <c r="Q15">
        <f>SUM(Q3:Q14)</f>
        <v>1</v>
      </c>
    </row>
    <row r="16" spans="1:19" x14ac:dyDescent="0.25">
      <c r="B16" t="str">
        <f>+F12</f>
        <v>gastos</v>
      </c>
      <c r="C16" s="7">
        <f>1/F13</f>
        <v>0.2</v>
      </c>
      <c r="F16" s="72">
        <v>1</v>
      </c>
    </row>
    <row r="17" spans="16:16" x14ac:dyDescent="0.25">
      <c r="P17" t="s">
        <v>117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5"/>
  <sheetViews>
    <sheetView topLeftCell="C9" workbookViewId="0">
      <selection activeCell="J22" sqref="J22"/>
    </sheetView>
  </sheetViews>
  <sheetFormatPr baseColWidth="10" defaultRowHeight="15" x14ac:dyDescent="0.25"/>
  <cols>
    <col min="1" max="1" width="26.7109375" style="6" customWidth="1"/>
    <col min="2" max="4" width="21.42578125" style="6" customWidth="1"/>
    <col min="5" max="6" width="11.42578125" style="6"/>
    <col min="7" max="7" width="26.28515625" style="6" customWidth="1"/>
    <col min="8" max="8" width="23.140625" style="6" customWidth="1"/>
    <col min="9" max="9" width="22.42578125" style="6" customWidth="1"/>
    <col min="10" max="10" width="19" style="6" customWidth="1"/>
    <col min="11" max="11" width="19.28515625" style="6" customWidth="1"/>
    <col min="12" max="13" width="9.140625" style="6" customWidth="1"/>
    <col min="14" max="14" width="14" style="6" customWidth="1"/>
    <col min="15" max="16384" width="11.42578125" style="6"/>
  </cols>
  <sheetData>
    <row r="1" spans="1:14" x14ac:dyDescent="0.25">
      <c r="A1" s="136" t="s">
        <v>137</v>
      </c>
      <c r="B1" s="136"/>
      <c r="C1" s="136"/>
      <c r="D1" s="136"/>
      <c r="H1" s="134" t="s">
        <v>0</v>
      </c>
      <c r="I1" s="134"/>
      <c r="J1" s="134"/>
      <c r="K1" s="134"/>
    </row>
    <row r="2" spans="1:14" x14ac:dyDescent="0.25">
      <c r="H2" s="94" t="s">
        <v>28</v>
      </c>
      <c r="I2" s="94" t="s">
        <v>2</v>
      </c>
      <c r="J2" s="94" t="s">
        <v>3</v>
      </c>
      <c r="K2" s="94" t="s">
        <v>4</v>
      </c>
    </row>
    <row r="3" spans="1:14" ht="30" x14ac:dyDescent="0.25">
      <c r="A3" s="60"/>
      <c r="B3" s="70" t="str">
        <f>+H6</f>
        <v xml:space="preserve">Autonomia (Km recorridos) </v>
      </c>
      <c r="C3" s="70" t="str">
        <f>+H7</f>
        <v>Costos de Recargas/ tanqueo</v>
      </c>
      <c r="D3" s="70" t="str">
        <f>+H8</f>
        <v>Costos de Mantenimiento</v>
      </c>
    </row>
    <row r="4" spans="1:14" x14ac:dyDescent="0.25">
      <c r="A4" s="90" t="str">
        <f>+B3</f>
        <v xml:space="preserve">Autonomia (Km recorridos) </v>
      </c>
      <c r="B4" s="5">
        <v>1</v>
      </c>
      <c r="C4" s="68">
        <v>3</v>
      </c>
      <c r="D4" s="82">
        <v>3</v>
      </c>
      <c r="H4" s="134" t="s">
        <v>1</v>
      </c>
      <c r="I4" s="134"/>
      <c r="J4" s="134"/>
      <c r="K4" s="134"/>
    </row>
    <row r="5" spans="1:14" x14ac:dyDescent="0.25">
      <c r="A5" s="90" t="str">
        <f>+C3</f>
        <v>Costos de Recargas/ tanqueo</v>
      </c>
      <c r="B5" s="83">
        <v>0.5</v>
      </c>
      <c r="C5" s="5">
        <v>1</v>
      </c>
      <c r="D5" s="76">
        <v>2</v>
      </c>
    </row>
    <row r="6" spans="1:14" s="7" customFormat="1" ht="36.75" customHeight="1" x14ac:dyDescent="0.25">
      <c r="A6" s="90" t="str">
        <f>+D3</f>
        <v>Costos de Mantenimiento</v>
      </c>
      <c r="B6" s="79">
        <f>1/D4</f>
        <v>0.33333333333333331</v>
      </c>
      <c r="C6" s="80">
        <f>1/D5</f>
        <v>0.5</v>
      </c>
      <c r="D6" s="5">
        <v>1</v>
      </c>
      <c r="E6" s="6"/>
      <c r="F6" s="6"/>
      <c r="H6" s="73" t="s">
        <v>86</v>
      </c>
      <c r="I6" s="59" t="s">
        <v>5</v>
      </c>
      <c r="J6" s="73" t="s">
        <v>87</v>
      </c>
      <c r="K6" s="73" t="s">
        <v>146</v>
      </c>
      <c r="L6" s="59"/>
      <c r="M6" s="59"/>
    </row>
    <row r="7" spans="1:14" s="7" customFormat="1" ht="30" x14ac:dyDescent="0.25">
      <c r="A7" s="6"/>
      <c r="B7" s="6"/>
      <c r="C7" s="6"/>
      <c r="D7" s="6"/>
      <c r="E7" s="6"/>
      <c r="F7" s="6"/>
      <c r="H7" s="73" t="s">
        <v>88</v>
      </c>
      <c r="I7" s="59" t="s">
        <v>91</v>
      </c>
      <c r="J7" s="59" t="s">
        <v>142</v>
      </c>
      <c r="K7" s="73" t="s">
        <v>10</v>
      </c>
      <c r="L7" s="59"/>
      <c r="M7" s="59"/>
    </row>
    <row r="8" spans="1:14" s="7" customFormat="1" ht="30" x14ac:dyDescent="0.25">
      <c r="A8" s="87" t="s">
        <v>64</v>
      </c>
      <c r="B8" s="75"/>
      <c r="C8" s="75"/>
      <c r="D8" s="75"/>
      <c r="H8" s="73" t="s">
        <v>141</v>
      </c>
      <c r="I8" s="73" t="s">
        <v>90</v>
      </c>
      <c r="J8" s="59" t="s">
        <v>89</v>
      </c>
      <c r="K8" s="73" t="s">
        <v>85</v>
      </c>
      <c r="L8" s="59"/>
      <c r="M8" s="59"/>
    </row>
    <row r="9" spans="1:14" x14ac:dyDescent="0.25">
      <c r="B9" s="6" t="s">
        <v>67</v>
      </c>
      <c r="C9" s="6" t="s">
        <v>68</v>
      </c>
      <c r="D9" s="6" t="s">
        <v>69</v>
      </c>
      <c r="E9" s="7"/>
      <c r="F9" s="7"/>
      <c r="H9" s="60"/>
      <c r="I9" s="60"/>
      <c r="J9" s="60"/>
      <c r="L9" s="60"/>
      <c r="M9" s="60"/>
    </row>
    <row r="10" spans="1:14" x14ac:dyDescent="0.25">
      <c r="A10" s="6" t="str">
        <f>+A4</f>
        <v xml:space="preserve">Autonomia (Km recorridos) </v>
      </c>
      <c r="B10" s="6">
        <f>+B4*C4*D4</f>
        <v>9</v>
      </c>
      <c r="C10" s="25">
        <f>B10^(1/3)</f>
        <v>2.0800838230519041</v>
      </c>
      <c r="D10" s="64">
        <f>+C10/$C$13</f>
        <v>0.57296191614294123</v>
      </c>
      <c r="E10" s="7"/>
      <c r="F10" s="7"/>
    </row>
    <row r="11" spans="1:14" x14ac:dyDescent="0.25">
      <c r="A11" s="6" t="str">
        <f>+A5</f>
        <v>Costos de Recargas/ tanqueo</v>
      </c>
      <c r="B11" s="6">
        <f>+B5*C5*D5</f>
        <v>1</v>
      </c>
      <c r="C11" s="25">
        <f>B11^(1/3)</f>
        <v>1</v>
      </c>
      <c r="D11" s="64">
        <f>+C11/$C$13</f>
        <v>0.27545135911988877</v>
      </c>
      <c r="N11" s="135" t="s">
        <v>49</v>
      </c>
    </row>
    <row r="12" spans="1:14" x14ac:dyDescent="0.25">
      <c r="A12" s="6" t="str">
        <f>+A6</f>
        <v>Costos de Mantenimiento</v>
      </c>
      <c r="B12" s="63">
        <f>+B6*C6*D6</f>
        <v>0.16666666666666666</v>
      </c>
      <c r="C12" s="25">
        <f>B12^(1/3)</f>
        <v>0.55032120814910446</v>
      </c>
      <c r="D12" s="64">
        <f>+C12/$C$13</f>
        <v>0.15158672473717003</v>
      </c>
      <c r="H12" s="86" t="str">
        <f>+H2</f>
        <v>F. TECNOLOGICOS/ TECNICOS</v>
      </c>
      <c r="I12" s="86" t="str">
        <f>+I2</f>
        <v>F. POLITICOS/LEGALES</v>
      </c>
      <c r="J12" s="86" t="str">
        <f>+J2</f>
        <v>F. AMBIENTALES</v>
      </c>
      <c r="K12" s="86" t="str">
        <f>+K2</f>
        <v>F. SOCIOECONOMICOS</v>
      </c>
      <c r="N12" s="135"/>
    </row>
    <row r="13" spans="1:14" x14ac:dyDescent="0.25">
      <c r="A13" s="65"/>
      <c r="B13" s="65"/>
      <c r="C13" s="66">
        <f>SUM(C10:C12)</f>
        <v>3.6304050312010085</v>
      </c>
      <c r="D13" s="40">
        <f>SUM(D10:D12)</f>
        <v>1</v>
      </c>
      <c r="G13" s="88" t="str">
        <f>+H12</f>
        <v>F. TECNOLOGICOS/ TECNICOS</v>
      </c>
      <c r="H13" s="5">
        <v>1</v>
      </c>
      <c r="I13" s="80">
        <v>5</v>
      </c>
      <c r="J13" s="80">
        <v>5</v>
      </c>
      <c r="K13" s="80">
        <f>1/H16</f>
        <v>0.2</v>
      </c>
      <c r="L13" s="6">
        <f>+K13*J13*I13*H13</f>
        <v>5</v>
      </c>
      <c r="M13" s="39">
        <f>L13^(1/4)</f>
        <v>1.4953487812212205</v>
      </c>
      <c r="N13" s="63">
        <f>+M13/$M$17</f>
        <v>0.30671013593583801</v>
      </c>
    </row>
    <row r="14" spans="1:14" x14ac:dyDescent="0.25">
      <c r="G14" s="88" t="str">
        <f>+I12</f>
        <v>F. POLITICOS/LEGALES</v>
      </c>
      <c r="H14" s="80">
        <f>1/I13</f>
        <v>0.2</v>
      </c>
      <c r="I14" s="5">
        <v>1</v>
      </c>
      <c r="J14" s="80">
        <v>5</v>
      </c>
      <c r="K14" s="80">
        <v>3</v>
      </c>
      <c r="L14" s="64">
        <f>+K14*J14*I14*H14</f>
        <v>3</v>
      </c>
      <c r="M14" s="39">
        <f>L14^(1/4)</f>
        <v>1.3160740129524926</v>
      </c>
      <c r="N14" s="63">
        <f>+M14/$M$17</f>
        <v>0.2699391904306282</v>
      </c>
    </row>
    <row r="15" spans="1:14" ht="34.5" customHeight="1" x14ac:dyDescent="0.25">
      <c r="A15" s="137" t="s">
        <v>138</v>
      </c>
      <c r="B15" s="137"/>
      <c r="C15" s="137"/>
      <c r="D15" s="137"/>
      <c r="G15" s="88" t="str">
        <f>+J12</f>
        <v>F. AMBIENTALES</v>
      </c>
      <c r="H15" s="80">
        <f>1/J13</f>
        <v>0.2</v>
      </c>
      <c r="I15" s="80">
        <f>1/J14</f>
        <v>0.2</v>
      </c>
      <c r="J15" s="5">
        <v>1</v>
      </c>
      <c r="K15" s="79">
        <f>1/J16</f>
        <v>0.16666666666666666</v>
      </c>
      <c r="L15" s="64">
        <f>+K15*J15*I15*H15</f>
        <v>6.6666666666666671E-3</v>
      </c>
      <c r="M15" s="39">
        <f>L15^(1/4)</f>
        <v>0.28574404296987999</v>
      </c>
      <c r="N15" s="63">
        <f>+M15/$M$17</f>
        <v>5.8608797735183599E-2</v>
      </c>
    </row>
    <row r="16" spans="1:14" x14ac:dyDescent="0.25">
      <c r="G16" s="88" t="str">
        <f>+K12</f>
        <v>F. SOCIOECONOMICOS</v>
      </c>
      <c r="H16" s="80">
        <v>5</v>
      </c>
      <c r="I16" s="79">
        <f>1/K14</f>
        <v>0.33333333333333331</v>
      </c>
      <c r="J16" s="80">
        <v>6</v>
      </c>
      <c r="K16" s="5">
        <v>1</v>
      </c>
      <c r="L16" s="64">
        <f>+K16*J16*I16*H16</f>
        <v>10</v>
      </c>
      <c r="M16" s="39">
        <f>L16^(1/4)</f>
        <v>1.778279410038923</v>
      </c>
      <c r="N16" s="63">
        <f>+M16/$M$17</f>
        <v>0.36474187589835033</v>
      </c>
    </row>
    <row r="17" spans="1:14" ht="36" customHeight="1" x14ac:dyDescent="0.25">
      <c r="A17" s="60"/>
      <c r="B17" s="89" t="str">
        <f>+I6</f>
        <v>Amnistía arancelaria</v>
      </c>
      <c r="C17" s="89" t="str">
        <f>+I7</f>
        <v>Excepción pico y placa</v>
      </c>
      <c r="D17" s="89" t="str">
        <f>+I8</f>
        <v>Disponibilidad de áreas de carga/tanqueo</v>
      </c>
      <c r="M17" s="64">
        <f>SUM(M13:M16)</f>
        <v>4.8754462471825155</v>
      </c>
      <c r="N17" s="63">
        <f>SUM(N13:N16)</f>
        <v>1.0000000000000002</v>
      </c>
    </row>
    <row r="18" spans="1:14" ht="18.75" customHeight="1" x14ac:dyDescent="0.25">
      <c r="A18" s="91" t="str">
        <f>+B17</f>
        <v>Amnistía arancelaria</v>
      </c>
      <c r="B18" s="85">
        <v>1</v>
      </c>
      <c r="C18" s="83">
        <f>1/B19</f>
        <v>0.1111111111111111</v>
      </c>
      <c r="D18" s="84">
        <v>7</v>
      </c>
    </row>
    <row r="19" spans="1:14" x14ac:dyDescent="0.25">
      <c r="A19" s="91" t="str">
        <f>+C17</f>
        <v>Excepción pico y placa</v>
      </c>
      <c r="B19" s="84">
        <v>9</v>
      </c>
      <c r="C19" s="85">
        <v>1</v>
      </c>
      <c r="D19" s="84">
        <v>9</v>
      </c>
    </row>
    <row r="20" spans="1:14" ht="30" x14ac:dyDescent="0.25">
      <c r="A20" s="91" t="str">
        <f>+D17</f>
        <v>Disponibilidad de áreas de carga/tanqueo</v>
      </c>
      <c r="B20" s="83">
        <f>1/D18</f>
        <v>0.14285714285714285</v>
      </c>
      <c r="C20" s="83">
        <f>1/D19</f>
        <v>0.1111111111111111</v>
      </c>
      <c r="D20" s="85">
        <v>1</v>
      </c>
    </row>
    <row r="21" spans="1:14" ht="30" x14ac:dyDescent="0.25">
      <c r="A21" s="4"/>
      <c r="G21" s="69"/>
      <c r="H21" s="69"/>
      <c r="I21" s="69"/>
      <c r="J21" s="67" t="s">
        <v>149</v>
      </c>
    </row>
    <row r="22" spans="1:14" ht="30" x14ac:dyDescent="0.25">
      <c r="A22" s="87" t="s">
        <v>64</v>
      </c>
      <c r="B22" s="75"/>
      <c r="C22" s="75"/>
      <c r="D22" s="75"/>
      <c r="G22" s="138">
        <v>1</v>
      </c>
      <c r="H22" s="139">
        <f>N13</f>
        <v>0.30671013593583801</v>
      </c>
      <c r="I22" s="68">
        <f>D10</f>
        <v>0.57296191614294123</v>
      </c>
      <c r="J22" s="81">
        <f>I22*H22</f>
        <v>0.17573322718625972</v>
      </c>
    </row>
    <row r="23" spans="1:14" x14ac:dyDescent="0.25">
      <c r="B23" s="6" t="s">
        <v>67</v>
      </c>
      <c r="C23" s="6" t="s">
        <v>68</v>
      </c>
      <c r="D23" s="6" t="s">
        <v>69</v>
      </c>
      <c r="G23" s="138"/>
      <c r="H23" s="138"/>
      <c r="I23" s="68">
        <f>D11</f>
        <v>0.27545135911988877</v>
      </c>
      <c r="J23" s="81">
        <f>I23*H22</f>
        <v>8.4483723799372426E-2</v>
      </c>
    </row>
    <row r="24" spans="1:14" x14ac:dyDescent="0.25">
      <c r="A24" s="6" t="str">
        <f>+A18</f>
        <v>Amnistía arancelaria</v>
      </c>
      <c r="B24" s="64">
        <f>+B18*C18*D18</f>
        <v>0.77777777777777768</v>
      </c>
      <c r="C24" s="25">
        <f>B24^(1/3)</f>
        <v>0.91964139212704021</v>
      </c>
      <c r="D24" s="64">
        <f>+C24/$C$27</f>
        <v>0.16727729821335888</v>
      </c>
      <c r="G24" s="138"/>
      <c r="H24" s="138"/>
      <c r="I24" s="68">
        <f>D12</f>
        <v>0.15158672473717003</v>
      </c>
      <c r="J24" s="81">
        <f>I24*H22</f>
        <v>4.6493184950205879E-2</v>
      </c>
    </row>
    <row r="25" spans="1:14" x14ac:dyDescent="0.25">
      <c r="A25" s="6" t="str">
        <f>+A19</f>
        <v>Excepción pico y placa</v>
      </c>
      <c r="B25" s="6">
        <f>+B19*C19*D19</f>
        <v>81</v>
      </c>
      <c r="C25" s="25">
        <f>B25^(1/3)</f>
        <v>4.3267487109222253</v>
      </c>
      <c r="D25" s="64">
        <f>+C25/$C$27</f>
        <v>0.7870098503691767</v>
      </c>
      <c r="G25" s="138"/>
      <c r="H25" s="139">
        <f>N14</f>
        <v>0.2699391904306282</v>
      </c>
      <c r="I25" s="68">
        <f>D24</f>
        <v>0.16727729821335888</v>
      </c>
      <c r="J25" s="81">
        <f>I25*H25</f>
        <v>4.5154698457136863E-2</v>
      </c>
    </row>
    <row r="26" spans="1:14" x14ac:dyDescent="0.25">
      <c r="A26" s="6" t="str">
        <f>+A20</f>
        <v>Disponibilidad de áreas de carga/tanqueo</v>
      </c>
      <c r="B26" s="63">
        <f>+B20*C20*D20</f>
        <v>1.5873015873015872E-2</v>
      </c>
      <c r="C26" s="25">
        <f>B26^(1/3)</f>
        <v>0.25131581370971795</v>
      </c>
      <c r="D26" s="64">
        <f>+C26/$C$27</f>
        <v>4.5712851417464326E-2</v>
      </c>
      <c r="G26" s="138"/>
      <c r="H26" s="138"/>
      <c r="I26" s="68">
        <f>D25</f>
        <v>0.7870098503691767</v>
      </c>
      <c r="J26" s="81">
        <f>I26*H25</f>
        <v>0.21244480186958539</v>
      </c>
    </row>
    <row r="27" spans="1:14" x14ac:dyDescent="0.25">
      <c r="A27" s="65"/>
      <c r="B27" s="65"/>
      <c r="C27" s="66">
        <f>SUM(C24:C26)</f>
        <v>5.4977059167589841</v>
      </c>
      <c r="D27" s="66">
        <f>SUM(D24:D26)</f>
        <v>0.99999999999999989</v>
      </c>
      <c r="G27" s="138"/>
      <c r="H27" s="138"/>
      <c r="I27" s="68">
        <f>D26</f>
        <v>4.5712851417464326E-2</v>
      </c>
      <c r="J27" s="81">
        <f>I27*H25</f>
        <v>1.2339690103905916E-2</v>
      </c>
    </row>
    <row r="28" spans="1:14" x14ac:dyDescent="0.25">
      <c r="G28" s="138"/>
      <c r="H28" s="139">
        <f>N15</f>
        <v>5.8608797735183599E-2</v>
      </c>
      <c r="I28" s="68">
        <f>D38</f>
        <v>0.56659583335220631</v>
      </c>
      <c r="J28" s="81">
        <f>I28*H28</f>
        <v>3.3207500594537254E-2</v>
      </c>
    </row>
    <row r="29" spans="1:14" x14ac:dyDescent="0.25">
      <c r="A29" s="136" t="s">
        <v>139</v>
      </c>
      <c r="B29" s="136"/>
      <c r="C29" s="136"/>
      <c r="D29" s="136"/>
      <c r="G29" s="138"/>
      <c r="H29" s="138"/>
      <c r="I29" s="68">
        <f>D39</f>
        <v>0.32295508217317032</v>
      </c>
      <c r="J29" s="81">
        <f>I29*H28</f>
        <v>1.8928009088636937E-2</v>
      </c>
    </row>
    <row r="30" spans="1:14" ht="15" customHeight="1" x14ac:dyDescent="0.25">
      <c r="G30" s="138"/>
      <c r="H30" s="138"/>
      <c r="I30" s="68">
        <f>D40</f>
        <v>0.11044908447462348</v>
      </c>
      <c r="J30" s="81">
        <f>I30*H28</f>
        <v>6.4732880520094148E-3</v>
      </c>
    </row>
    <row r="31" spans="1:14" x14ac:dyDescent="0.25">
      <c r="B31" s="93" t="str">
        <f>+J6</f>
        <v>Emisiones  contaminantes</v>
      </c>
      <c r="C31" s="93" t="str">
        <f>+J7</f>
        <v xml:space="preserve">Eficiencia Energética </v>
      </c>
      <c r="D31" s="93" t="str">
        <f>+J8</f>
        <v>Impacto en ruido</v>
      </c>
      <c r="G31" s="138"/>
      <c r="H31" s="139">
        <f>N16</f>
        <v>0.36474187589835033</v>
      </c>
      <c r="I31" s="68">
        <f>D52</f>
        <v>0.71428571428571419</v>
      </c>
      <c r="J31" s="81">
        <f>I31*H31</f>
        <v>0.26052991135596448</v>
      </c>
    </row>
    <row r="32" spans="1:14" x14ac:dyDescent="0.25">
      <c r="A32" s="71" t="str">
        <f>+B31</f>
        <v>Emisiones  contaminantes</v>
      </c>
      <c r="B32" s="5">
        <v>1</v>
      </c>
      <c r="C32" s="84">
        <v>3</v>
      </c>
      <c r="D32" s="84">
        <v>3</v>
      </c>
      <c r="G32" s="138"/>
      <c r="H32" s="138"/>
      <c r="I32" s="68">
        <f>D53</f>
        <v>0.14285714285714288</v>
      </c>
      <c r="J32" s="81">
        <f>I32*H31</f>
        <v>5.210598227119291E-2</v>
      </c>
    </row>
    <row r="33" spans="1:10" x14ac:dyDescent="0.25">
      <c r="A33" s="71" t="str">
        <f>+C31</f>
        <v xml:space="preserve">Eficiencia Energética </v>
      </c>
      <c r="B33" s="92">
        <f>1/C32</f>
        <v>0.33333333333333331</v>
      </c>
      <c r="C33" s="5">
        <v>1</v>
      </c>
      <c r="D33" s="84">
        <v>5</v>
      </c>
      <c r="G33" s="138"/>
      <c r="H33" s="138"/>
      <c r="I33" s="68">
        <f>D54</f>
        <v>0.14285714285714288</v>
      </c>
      <c r="J33" s="81">
        <f>I33*H31</f>
        <v>5.210598227119291E-2</v>
      </c>
    </row>
    <row r="34" spans="1:10" x14ac:dyDescent="0.25">
      <c r="A34" s="71" t="str">
        <f>+D31</f>
        <v>Impacto en ruido</v>
      </c>
      <c r="B34" s="83">
        <f>1/D32</f>
        <v>0.33333333333333331</v>
      </c>
      <c r="C34" s="84">
        <f>1/D33</f>
        <v>0.2</v>
      </c>
      <c r="D34" s="5">
        <v>1</v>
      </c>
    </row>
    <row r="35" spans="1:10" x14ac:dyDescent="0.25">
      <c r="A35" s="4"/>
    </row>
    <row r="36" spans="1:10" ht="30" x14ac:dyDescent="0.25">
      <c r="A36" s="87" t="s">
        <v>64</v>
      </c>
      <c r="B36" s="75"/>
      <c r="C36" s="75"/>
      <c r="D36" s="75"/>
    </row>
    <row r="37" spans="1:10" x14ac:dyDescent="0.25">
      <c r="B37" s="6" t="s">
        <v>67</v>
      </c>
      <c r="C37" s="6" t="s">
        <v>68</v>
      </c>
      <c r="D37" s="6" t="s">
        <v>69</v>
      </c>
    </row>
    <row r="38" spans="1:10" x14ac:dyDescent="0.25">
      <c r="A38" s="6" t="str">
        <f>+A32</f>
        <v>Emisiones  contaminantes</v>
      </c>
      <c r="B38" s="6">
        <f>+B32*C32*D32</f>
        <v>9</v>
      </c>
      <c r="C38" s="25">
        <f>B38^(1/3)</f>
        <v>2.0800838230519041</v>
      </c>
      <c r="D38" s="64">
        <f>+C38/$C$41</f>
        <v>0.56659583335220631</v>
      </c>
    </row>
    <row r="39" spans="1:10" x14ac:dyDescent="0.25">
      <c r="A39" s="6" t="str">
        <f>+A33</f>
        <v xml:space="preserve">Eficiencia Energética </v>
      </c>
      <c r="B39" s="64">
        <f>+B33*C33*D33</f>
        <v>1.6666666666666665</v>
      </c>
      <c r="C39" s="25">
        <f>B39^(1/3)</f>
        <v>1.1856311014966876</v>
      </c>
      <c r="D39" s="64">
        <f>+C39/$C$41</f>
        <v>0.32295508217317032</v>
      </c>
    </row>
    <row r="40" spans="1:10" x14ac:dyDescent="0.25">
      <c r="A40" s="6" t="str">
        <f>+A34</f>
        <v>Impacto en ruido</v>
      </c>
      <c r="B40" s="64">
        <f>+B34*C34*D34</f>
        <v>6.6666666666666666E-2</v>
      </c>
      <c r="C40" s="25">
        <f>B40^(1/3)</f>
        <v>0.40548013303822666</v>
      </c>
      <c r="D40" s="64">
        <f>+C40/$C$41</f>
        <v>0.11044908447462348</v>
      </c>
    </row>
    <row r="41" spans="1:10" x14ac:dyDescent="0.25">
      <c r="A41" s="65"/>
      <c r="B41" s="65"/>
      <c r="C41" s="66">
        <f>SUM(C38:C40)</f>
        <v>3.671195057586818</v>
      </c>
      <c r="D41" s="66">
        <f>SUM(D38:D40)</f>
        <v>1.0000000000000002</v>
      </c>
    </row>
    <row r="42" spans="1:10" ht="15" customHeight="1" x14ac:dyDescent="0.25"/>
    <row r="43" spans="1:10" ht="15" customHeight="1" x14ac:dyDescent="0.25">
      <c r="A43" s="136" t="s">
        <v>140</v>
      </c>
      <c r="B43" s="136"/>
      <c r="C43" s="136"/>
      <c r="D43" s="136"/>
    </row>
    <row r="45" spans="1:10" x14ac:dyDescent="0.25">
      <c r="B45" s="69" t="str">
        <f>+K6</f>
        <v>Precio de adquisición</v>
      </c>
      <c r="C45" s="69" t="str">
        <f>+K7</f>
        <v>Impacto en la movilidad</v>
      </c>
      <c r="D45" s="69" t="str">
        <f>+K8</f>
        <v>Percepción de seguridad</v>
      </c>
    </row>
    <row r="46" spans="1:10" x14ac:dyDescent="0.25">
      <c r="A46" s="71" t="str">
        <f>+B45</f>
        <v>Precio de adquisición</v>
      </c>
      <c r="B46" s="5">
        <v>1</v>
      </c>
      <c r="C46" s="76">
        <v>5</v>
      </c>
      <c r="D46" s="76">
        <v>5</v>
      </c>
    </row>
    <row r="47" spans="1:10" x14ac:dyDescent="0.25">
      <c r="A47" s="71" t="str">
        <f>+C45</f>
        <v>Impacto en la movilidad</v>
      </c>
      <c r="B47" s="84">
        <f>1/C46</f>
        <v>0.2</v>
      </c>
      <c r="C47" s="5">
        <v>1</v>
      </c>
      <c r="D47" s="84">
        <f>1/C48</f>
        <v>1</v>
      </c>
    </row>
    <row r="48" spans="1:10" x14ac:dyDescent="0.25">
      <c r="A48" s="71" t="str">
        <f>+D45</f>
        <v>Percepción de seguridad</v>
      </c>
      <c r="B48" s="84">
        <f>1/D46</f>
        <v>0.2</v>
      </c>
      <c r="C48" s="84">
        <v>1</v>
      </c>
      <c r="D48" s="5">
        <v>1</v>
      </c>
    </row>
    <row r="49" spans="1:4" x14ac:dyDescent="0.25">
      <c r="A49" s="4"/>
    </row>
    <row r="50" spans="1:4" ht="30" x14ac:dyDescent="0.25">
      <c r="A50" s="87" t="s">
        <v>64</v>
      </c>
      <c r="B50" s="75"/>
      <c r="C50" s="75"/>
      <c r="D50" s="75"/>
    </row>
    <row r="51" spans="1:4" x14ac:dyDescent="0.25">
      <c r="B51" s="6" t="s">
        <v>67</v>
      </c>
      <c r="C51" s="6" t="s">
        <v>68</v>
      </c>
      <c r="D51" s="6" t="s">
        <v>69</v>
      </c>
    </row>
    <row r="52" spans="1:4" x14ac:dyDescent="0.25">
      <c r="A52" s="6" t="str">
        <f>+A46</f>
        <v>Precio de adquisición</v>
      </c>
      <c r="B52" s="6">
        <f>+B46*C46*D46</f>
        <v>25</v>
      </c>
      <c r="C52" s="25">
        <f>B52^(1/3)</f>
        <v>2.9240177382128656</v>
      </c>
      <c r="D52" s="64">
        <f>+C52/$C$55</f>
        <v>0.71428571428571419</v>
      </c>
    </row>
    <row r="53" spans="1:4" x14ac:dyDescent="0.25">
      <c r="A53" s="6" t="str">
        <f>+A47</f>
        <v>Impacto en la movilidad</v>
      </c>
      <c r="B53" s="6">
        <f>+B47*C47*D47</f>
        <v>0.2</v>
      </c>
      <c r="C53" s="25">
        <f>B53^(1/3)</f>
        <v>0.58480354764257325</v>
      </c>
      <c r="D53" s="64">
        <f>+C53/$C$55</f>
        <v>0.14285714285714288</v>
      </c>
    </row>
    <row r="54" spans="1:4" x14ac:dyDescent="0.25">
      <c r="A54" s="6" t="str">
        <f>+A48</f>
        <v>Percepción de seguridad</v>
      </c>
      <c r="B54" s="6">
        <f>+B48*C48*D48</f>
        <v>0.2</v>
      </c>
      <c r="C54" s="25">
        <f>B54^(1/3)</f>
        <v>0.58480354764257325</v>
      </c>
      <c r="D54" s="64">
        <f>+C54/$C$55</f>
        <v>0.14285714285714288</v>
      </c>
    </row>
    <row r="55" spans="1:4" x14ac:dyDescent="0.25">
      <c r="C55" s="64">
        <f>SUM(C52:C54)</f>
        <v>4.0936248334980121</v>
      </c>
      <c r="D55" s="64">
        <f>SUM(D52:D54)</f>
        <v>1</v>
      </c>
    </row>
  </sheetData>
  <mergeCells count="12">
    <mergeCell ref="N11:N12"/>
    <mergeCell ref="H22:H24"/>
    <mergeCell ref="H25:H27"/>
    <mergeCell ref="H28:H30"/>
    <mergeCell ref="H31:H33"/>
    <mergeCell ref="A1:D1"/>
    <mergeCell ref="A15:D15"/>
    <mergeCell ref="A29:D29"/>
    <mergeCell ref="A43:D43"/>
    <mergeCell ref="H1:K1"/>
    <mergeCell ref="H4:K4"/>
    <mergeCell ref="G22:G33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92"/>
  <sheetViews>
    <sheetView tabSelected="1" topLeftCell="C8" workbookViewId="0">
      <selection activeCell="J13" sqref="J13:S27"/>
    </sheetView>
  </sheetViews>
  <sheetFormatPr baseColWidth="10" defaultRowHeight="15" x14ac:dyDescent="0.25"/>
  <cols>
    <col min="1" max="1" width="14.28515625" style="6" customWidth="1"/>
    <col min="2" max="2" width="11" style="6" customWidth="1"/>
    <col min="3" max="3" width="9.5703125" style="6" customWidth="1"/>
    <col min="4" max="4" width="11.140625" style="6" customWidth="1"/>
    <col min="5" max="5" width="9.85546875" style="6" customWidth="1"/>
    <col min="6" max="6" width="9.5703125" style="6" customWidth="1"/>
    <col min="7" max="7" width="8.7109375" style="6" customWidth="1"/>
    <col min="8" max="8" width="11.42578125" style="6"/>
    <col min="9" max="9" width="8.28515625" style="6" hidden="1" customWidth="1"/>
    <col min="10" max="10" width="19.28515625" style="6" customWidth="1"/>
    <col min="11" max="13" width="10.42578125" style="6" customWidth="1"/>
    <col min="14" max="14" width="10.42578125" style="6" hidden="1" customWidth="1"/>
    <col min="15" max="15" width="10.42578125" style="6" customWidth="1"/>
    <col min="16" max="16" width="10.42578125" style="6" hidden="1" customWidth="1"/>
    <col min="17" max="19" width="10.42578125" style="6" customWidth="1"/>
    <col min="20" max="16384" width="11.42578125" style="6"/>
  </cols>
  <sheetData>
    <row r="1" spans="1:19" x14ac:dyDescent="0.25">
      <c r="A1" s="143" t="s">
        <v>81</v>
      </c>
      <c r="B1" s="143"/>
      <c r="C1" s="143"/>
      <c r="D1" s="143"/>
      <c r="E1" s="143"/>
      <c r="F1" s="143"/>
      <c r="G1" s="143"/>
    </row>
    <row r="2" spans="1:19" ht="26.25" customHeight="1" x14ac:dyDescent="0.25">
      <c r="A2" s="97" t="s">
        <v>40</v>
      </c>
      <c r="B2" s="97" t="s">
        <v>144</v>
      </c>
      <c r="C2" s="97" t="s">
        <v>143</v>
      </c>
      <c r="D2" s="97" t="s">
        <v>80</v>
      </c>
      <c r="E2" s="97" t="s">
        <v>67</v>
      </c>
      <c r="F2" s="120" t="s">
        <v>68</v>
      </c>
      <c r="G2" s="97" t="s">
        <v>69</v>
      </c>
      <c r="H2" s="7"/>
      <c r="J2" s="134" t="s">
        <v>0</v>
      </c>
      <c r="K2" s="134"/>
      <c r="L2" s="134"/>
      <c r="M2" s="134"/>
    </row>
    <row r="3" spans="1:19" x14ac:dyDescent="0.25">
      <c r="A3" s="98" t="str">
        <f>+B2</f>
        <v>Renault ZOE</v>
      </c>
      <c r="B3" s="99">
        <v>1</v>
      </c>
      <c r="C3" s="100">
        <v>1</v>
      </c>
      <c r="D3" s="101">
        <f>1/B5</f>
        <v>0.5</v>
      </c>
      <c r="E3" s="102">
        <f>+B3*C3*D3</f>
        <v>0.5</v>
      </c>
      <c r="F3" s="103">
        <f>E3^(1/3)</f>
        <v>0.79370052598409979</v>
      </c>
      <c r="G3" s="102">
        <f>+F3/$F$6</f>
        <v>0.25000000000000006</v>
      </c>
      <c r="H3" s="7"/>
      <c r="J3" s="94" t="s">
        <v>28</v>
      </c>
      <c r="K3" s="94" t="s">
        <v>2</v>
      </c>
      <c r="L3" s="94" t="s">
        <v>3</v>
      </c>
      <c r="M3" s="94" t="s">
        <v>4</v>
      </c>
    </row>
    <row r="4" spans="1:19" x14ac:dyDescent="0.25">
      <c r="A4" s="98" t="str">
        <f>+C2</f>
        <v>BYD</v>
      </c>
      <c r="B4" s="104">
        <v>1</v>
      </c>
      <c r="C4" s="99">
        <v>1</v>
      </c>
      <c r="D4" s="101">
        <f>1/C5</f>
        <v>0.5</v>
      </c>
      <c r="E4" s="102">
        <f>+B4*C4*D4</f>
        <v>0.5</v>
      </c>
      <c r="F4" s="103">
        <f>E4^(1/3)</f>
        <v>0.79370052598409979</v>
      </c>
      <c r="G4" s="102">
        <f>+F4/$F$6</f>
        <v>0.25000000000000006</v>
      </c>
    </row>
    <row r="5" spans="1:19" x14ac:dyDescent="0.25">
      <c r="A5" s="98" t="str">
        <f>+D2</f>
        <v>Combustible</v>
      </c>
      <c r="B5" s="104">
        <v>2</v>
      </c>
      <c r="C5" s="104">
        <v>2</v>
      </c>
      <c r="D5" s="99">
        <v>1</v>
      </c>
      <c r="E5" s="105">
        <f>+B5*C5*D5</f>
        <v>4</v>
      </c>
      <c r="F5" s="103">
        <f>E5^(1/3)</f>
        <v>1.5874010519681994</v>
      </c>
      <c r="G5" s="102">
        <f>+F5/$F$6</f>
        <v>0.5</v>
      </c>
      <c r="J5" s="134" t="s">
        <v>1</v>
      </c>
      <c r="K5" s="134"/>
      <c r="L5" s="134"/>
      <c r="M5" s="134"/>
    </row>
    <row r="6" spans="1:19" x14ac:dyDescent="0.25">
      <c r="A6" s="105"/>
      <c r="B6" s="104"/>
      <c r="C6" s="104"/>
      <c r="D6" s="104"/>
      <c r="E6" s="105"/>
      <c r="F6" s="106">
        <f>SUM(F3:F5)</f>
        <v>3.1748021039363987</v>
      </c>
      <c r="G6" s="102">
        <f>SUM(G3:G5)</f>
        <v>1</v>
      </c>
    </row>
    <row r="7" spans="1:19" s="7" customFormat="1" ht="21" customHeight="1" x14ac:dyDescent="0.25">
      <c r="A7" s="140"/>
      <c r="B7" s="140"/>
      <c r="C7" s="140"/>
      <c r="D7" s="140"/>
      <c r="E7" s="6"/>
      <c r="F7" s="6"/>
      <c r="G7" s="6"/>
      <c r="H7" s="6"/>
      <c r="J7" s="95" t="str">
        <f>+Criterios!H6</f>
        <v xml:space="preserve">Autonomia (Km recorridos) </v>
      </c>
      <c r="K7" s="95" t="str">
        <f>+Criterios!I6</f>
        <v>Amnistía arancelaria</v>
      </c>
      <c r="L7" s="95" t="str">
        <f>+Criterios!J6</f>
        <v>Emisiones  contaminantes</v>
      </c>
      <c r="M7" s="95" t="str">
        <f>+Criterios!K6</f>
        <v>Precio de adquisición</v>
      </c>
      <c r="N7" s="59"/>
      <c r="O7" s="59"/>
    </row>
    <row r="8" spans="1:19" s="7" customFormat="1" ht="15" customHeight="1" x14ac:dyDescent="0.25">
      <c r="A8" s="144" t="s">
        <v>82</v>
      </c>
      <c r="B8" s="144"/>
      <c r="C8" s="144"/>
      <c r="D8" s="144"/>
      <c r="E8" s="144"/>
      <c r="F8" s="144"/>
      <c r="G8" s="144"/>
      <c r="J8" s="95" t="str">
        <f>+Criterios!H7</f>
        <v>Costos de Recargas/ tanqueo</v>
      </c>
      <c r="K8" s="95" t="str">
        <f>+Criterios!I7</f>
        <v>Excepción pico y placa</v>
      </c>
      <c r="L8" s="95" t="str">
        <f>+Criterios!J7</f>
        <v xml:space="preserve">Eficiencia Energética </v>
      </c>
      <c r="M8" s="95" t="str">
        <f>+Criterios!K7</f>
        <v>Impacto en la movilidad</v>
      </c>
      <c r="N8" s="59"/>
      <c r="O8" s="59"/>
    </row>
    <row r="9" spans="1:19" s="7" customFormat="1" ht="32.25" customHeight="1" x14ac:dyDescent="0.25">
      <c r="A9" s="112" t="s">
        <v>40</v>
      </c>
      <c r="B9" s="112" t="s">
        <v>144</v>
      </c>
      <c r="C9" s="112" t="s">
        <v>143</v>
      </c>
      <c r="D9" s="112" t="s">
        <v>80</v>
      </c>
      <c r="E9" s="112" t="s">
        <v>67</v>
      </c>
      <c r="F9" s="121" t="s">
        <v>68</v>
      </c>
      <c r="G9" s="112" t="s">
        <v>69</v>
      </c>
      <c r="J9" s="95" t="str">
        <f>+Criterios!H8</f>
        <v>Costos de Mantenimiento</v>
      </c>
      <c r="K9" s="95" t="str">
        <f>+Criterios!I8</f>
        <v>Disponibilidad de áreas de carga/tanqueo</v>
      </c>
      <c r="L9" s="95" t="str">
        <f>+Criterios!J8</f>
        <v>Impacto en ruido</v>
      </c>
      <c r="M9" s="95" t="str">
        <f>+Criterios!K8</f>
        <v>Percepción de seguridad</v>
      </c>
      <c r="N9" s="59"/>
      <c r="O9" s="59"/>
    </row>
    <row r="10" spans="1:19" x14ac:dyDescent="0.25">
      <c r="A10" s="107" t="str">
        <f>+B9</f>
        <v>Renault ZOE</v>
      </c>
      <c r="B10" s="99">
        <v>1</v>
      </c>
      <c r="C10" s="108">
        <v>1</v>
      </c>
      <c r="D10" s="109">
        <v>5</v>
      </c>
      <c r="E10" s="109">
        <f>+B10*C10*D10</f>
        <v>5</v>
      </c>
      <c r="F10" s="103">
        <f>E10^(1/3)</f>
        <v>1.7099759466766968</v>
      </c>
      <c r="G10" s="109">
        <f>+F10/$F$13</f>
        <v>0.45454545454545453</v>
      </c>
      <c r="J10" s="60"/>
      <c r="K10" s="60"/>
      <c r="L10" s="60"/>
      <c r="N10" s="60"/>
      <c r="O10" s="60"/>
    </row>
    <row r="11" spans="1:19" x14ac:dyDescent="0.25">
      <c r="A11" s="98" t="str">
        <f>+C9</f>
        <v>BYD</v>
      </c>
      <c r="B11" s="105">
        <v>1</v>
      </c>
      <c r="C11" s="99">
        <v>1</v>
      </c>
      <c r="D11" s="102">
        <v>5</v>
      </c>
      <c r="E11" s="102">
        <f>+B11*C11*D11</f>
        <v>5</v>
      </c>
      <c r="F11" s="103">
        <f>E11^(1/3)</f>
        <v>1.7099759466766968</v>
      </c>
      <c r="G11" s="102">
        <f>+F11/$F$13</f>
        <v>0.45454545454545453</v>
      </c>
    </row>
    <row r="12" spans="1:19" ht="21.75" customHeight="1" x14ac:dyDescent="0.25">
      <c r="A12" s="107" t="str">
        <f>+D9</f>
        <v>Combustible</v>
      </c>
      <c r="B12" s="110">
        <v>0.2</v>
      </c>
      <c r="C12" s="110">
        <v>0.2</v>
      </c>
      <c r="D12" s="99">
        <v>1</v>
      </c>
      <c r="E12" s="110">
        <f>+B12*C12*D12</f>
        <v>4.0000000000000008E-2</v>
      </c>
      <c r="F12" s="103">
        <f>E12^(1/3)</f>
        <v>0.34199518933533946</v>
      </c>
      <c r="G12" s="109">
        <f>+F12/$F$13</f>
        <v>9.0909090909090925E-2</v>
      </c>
      <c r="P12" s="74" t="s">
        <v>49</v>
      </c>
    </row>
    <row r="13" spans="1:19" ht="29.25" customHeight="1" x14ac:dyDescent="0.25">
      <c r="A13" s="116"/>
      <c r="B13" s="116"/>
      <c r="C13" s="116"/>
      <c r="D13" s="116"/>
      <c r="E13" s="116"/>
      <c r="F13" s="117">
        <f>SUM(F10:F12)</f>
        <v>3.7619470826887333</v>
      </c>
      <c r="G13" s="118">
        <f>SUM(G10:G12)</f>
        <v>1</v>
      </c>
      <c r="J13" s="130"/>
      <c r="K13" s="142" t="s">
        <v>83</v>
      </c>
      <c r="L13" s="142"/>
      <c r="M13" s="142"/>
      <c r="N13" s="131"/>
      <c r="O13" s="145" t="str">
        <f>Criterios!J21</f>
        <v>Ponderación C/ subcriterio</v>
      </c>
      <c r="P13" s="131"/>
      <c r="Q13" s="142" t="s">
        <v>84</v>
      </c>
      <c r="R13" s="142"/>
      <c r="S13" s="142"/>
    </row>
    <row r="14" spans="1:19" ht="30" x14ac:dyDescent="0.25">
      <c r="J14" s="124" t="s">
        <v>148</v>
      </c>
      <c r="K14" s="125" t="str">
        <f>B2</f>
        <v>Renault ZOE</v>
      </c>
      <c r="L14" s="125" t="str">
        <f>C2</f>
        <v>BYD</v>
      </c>
      <c r="M14" s="125" t="s">
        <v>147</v>
      </c>
      <c r="N14" s="124"/>
      <c r="O14" s="146"/>
      <c r="P14" s="124"/>
      <c r="Q14" s="125" t="str">
        <f>K14</f>
        <v>Renault ZOE</v>
      </c>
      <c r="R14" s="125" t="str">
        <f>L14</f>
        <v>BYD</v>
      </c>
      <c r="S14" s="125" t="str">
        <f>M14</f>
        <v>Renault Sandero</v>
      </c>
    </row>
    <row r="15" spans="1:19" ht="30" x14ac:dyDescent="0.25">
      <c r="A15" s="141" t="s">
        <v>92</v>
      </c>
      <c r="B15" s="141"/>
      <c r="C15" s="141"/>
      <c r="D15" s="141"/>
      <c r="E15" s="141"/>
      <c r="F15" s="141"/>
      <c r="G15" s="141"/>
      <c r="J15" s="124" t="str">
        <f>+J7</f>
        <v xml:space="preserve">Autonomia (Km recorridos) </v>
      </c>
      <c r="K15" s="122">
        <f>G3</f>
        <v>0.25000000000000006</v>
      </c>
      <c r="L15" s="122">
        <f>G4</f>
        <v>0.25000000000000006</v>
      </c>
      <c r="M15" s="122">
        <f>G5</f>
        <v>0.5</v>
      </c>
      <c r="N15" s="123"/>
      <c r="O15" s="126">
        <f>Criterios!J22</f>
        <v>0.17573322718625972</v>
      </c>
      <c r="P15" s="123"/>
      <c r="Q15" s="133">
        <f>K15*O15</f>
        <v>4.3933306796564937E-2</v>
      </c>
      <c r="R15" s="126">
        <f t="shared" ref="R15:R26" si="0">L15*O15</f>
        <v>4.3933306796564937E-2</v>
      </c>
      <c r="S15" s="126">
        <f t="shared" ref="S15:S26" si="1">M15*O15</f>
        <v>8.7866613593129861E-2</v>
      </c>
    </row>
    <row r="16" spans="1:19" ht="30" x14ac:dyDescent="0.25">
      <c r="A16" s="111"/>
      <c r="B16" s="112" t="str">
        <f>+B2</f>
        <v>Renault ZOE</v>
      </c>
      <c r="C16" s="112" t="str">
        <f>+C2</f>
        <v>BYD</v>
      </c>
      <c r="D16" s="113" t="str">
        <f>+D2</f>
        <v>Combustible</v>
      </c>
      <c r="E16" s="114" t="s">
        <v>67</v>
      </c>
      <c r="F16" s="115" t="s">
        <v>68</v>
      </c>
      <c r="G16" s="114" t="s">
        <v>69</v>
      </c>
      <c r="J16" s="124" t="str">
        <f>+J8</f>
        <v>Costos de Recargas/ tanqueo</v>
      </c>
      <c r="K16" s="122">
        <f>G10</f>
        <v>0.45454545454545453</v>
      </c>
      <c r="L16" s="122">
        <f>G11</f>
        <v>0.45454545454545453</v>
      </c>
      <c r="M16" s="122">
        <f>G12</f>
        <v>9.0909090909090925E-2</v>
      </c>
      <c r="N16" s="123"/>
      <c r="O16" s="126">
        <f>Criterios!J23</f>
        <v>8.4483723799372426E-2</v>
      </c>
      <c r="P16" s="123"/>
      <c r="Q16" s="126">
        <f t="shared" ref="Q16:Q26" si="2">K16*O16</f>
        <v>3.8401692636078372E-2</v>
      </c>
      <c r="R16" s="126">
        <f t="shared" si="0"/>
        <v>3.8401692636078372E-2</v>
      </c>
      <c r="S16" s="126">
        <f t="shared" si="1"/>
        <v>7.6803385272156766E-3</v>
      </c>
    </row>
    <row r="17" spans="1:19" ht="30" x14ac:dyDescent="0.25">
      <c r="A17" s="107" t="str">
        <f>+B16</f>
        <v>Renault ZOE</v>
      </c>
      <c r="B17" s="99">
        <v>1</v>
      </c>
      <c r="C17" s="108">
        <v>1</v>
      </c>
      <c r="D17" s="109">
        <f>1/B19</f>
        <v>7.1428571428571423</v>
      </c>
      <c r="E17" s="109">
        <f>+B17*C17*D17</f>
        <v>7.1428571428571423</v>
      </c>
      <c r="F17" s="103">
        <f>E17^(1/3)</f>
        <v>1.9258567855541788</v>
      </c>
      <c r="G17" s="109">
        <f>+F17/$F$20</f>
        <v>0.48885921502477686</v>
      </c>
      <c r="J17" s="124" t="str">
        <f>+J9</f>
        <v>Costos de Mantenimiento</v>
      </c>
      <c r="K17" s="122">
        <f>+G17</f>
        <v>0.48885921502477686</v>
      </c>
      <c r="L17" s="122">
        <f>+G18</f>
        <v>0.43406005330924585</v>
      </c>
      <c r="M17" s="122">
        <f>+G19</f>
        <v>7.7080731665977217E-2</v>
      </c>
      <c r="N17" s="123"/>
      <c r="O17" s="126">
        <f>Criterios!J24</f>
        <v>4.6493184950205879E-2</v>
      </c>
      <c r="P17" s="123"/>
      <c r="Q17" s="126">
        <f t="shared" si="2"/>
        <v>2.2728621898759415E-2</v>
      </c>
      <c r="R17" s="126">
        <f t="shared" si="0"/>
        <v>2.0180834338002992E-2</v>
      </c>
      <c r="S17" s="126">
        <f t="shared" si="1"/>
        <v>3.5837287134434697E-3</v>
      </c>
    </row>
    <row r="18" spans="1:19" x14ac:dyDescent="0.25">
      <c r="A18" s="98" t="str">
        <f>+C16</f>
        <v>BYD</v>
      </c>
      <c r="B18" s="105">
        <v>1</v>
      </c>
      <c r="C18" s="99">
        <v>1</v>
      </c>
      <c r="D18" s="102">
        <f>1/C19</f>
        <v>5</v>
      </c>
      <c r="E18" s="102">
        <f>+B18*C18*D18</f>
        <v>5</v>
      </c>
      <c r="F18" s="103">
        <f>E18^(1/3)</f>
        <v>1.7099759466766968</v>
      </c>
      <c r="G18" s="102">
        <f>+F18/$F$20</f>
        <v>0.43406005330924585</v>
      </c>
      <c r="J18" s="124" t="str">
        <f>+K7</f>
        <v>Amnistía arancelaria</v>
      </c>
      <c r="K18" s="122">
        <f>+G24</f>
        <v>0.46666666666666673</v>
      </c>
      <c r="L18" s="122">
        <f>+G25</f>
        <v>0.46666666666666673</v>
      </c>
      <c r="M18" s="122">
        <f>+G26</f>
        <v>6.666666666666668E-2</v>
      </c>
      <c r="N18" s="123"/>
      <c r="O18" s="126">
        <f>Criterios!J25</f>
        <v>4.5154698457136863E-2</v>
      </c>
      <c r="P18" s="123"/>
      <c r="Q18" s="126">
        <f t="shared" si="2"/>
        <v>2.1072192613330539E-2</v>
      </c>
      <c r="R18" s="126">
        <f t="shared" si="0"/>
        <v>2.1072192613330539E-2</v>
      </c>
      <c r="S18" s="126">
        <f t="shared" si="1"/>
        <v>3.0103132304757914E-3</v>
      </c>
    </row>
    <row r="19" spans="1:19" ht="31.5" customHeight="1" x14ac:dyDescent="0.25">
      <c r="A19" s="107" t="str">
        <f>+D16</f>
        <v>Combustible</v>
      </c>
      <c r="B19" s="110">
        <v>0.14000000000000001</v>
      </c>
      <c r="C19" s="110">
        <v>0.2</v>
      </c>
      <c r="D19" s="99">
        <v>1</v>
      </c>
      <c r="E19" s="110">
        <f>+B19*C19*D19</f>
        <v>2.8000000000000004E-2</v>
      </c>
      <c r="F19" s="103">
        <f>E19^(1/3)</f>
        <v>0.30365889718756628</v>
      </c>
      <c r="G19" s="109">
        <f>+F19/$F$20</f>
        <v>7.7080731665977217E-2</v>
      </c>
      <c r="J19" s="124" t="str">
        <f>+K8</f>
        <v>Excepción pico y placa</v>
      </c>
      <c r="K19" s="122">
        <f>+G31</f>
        <v>0.47368421052631576</v>
      </c>
      <c r="L19" s="122">
        <f>+G32</f>
        <v>0.47368421052631576</v>
      </c>
      <c r="M19" s="122">
        <f>+G33</f>
        <v>5.2631578947368425E-2</v>
      </c>
      <c r="N19" s="123"/>
      <c r="O19" s="126">
        <f>Criterios!J26</f>
        <v>0.21244480186958539</v>
      </c>
      <c r="P19" s="123"/>
      <c r="Q19" s="133">
        <f t="shared" si="2"/>
        <v>0.10063174825401412</v>
      </c>
      <c r="R19" s="126">
        <f t="shared" si="0"/>
        <v>0.10063174825401412</v>
      </c>
      <c r="S19" s="126">
        <f t="shared" si="1"/>
        <v>1.1181305361557127E-2</v>
      </c>
    </row>
    <row r="20" spans="1:19" ht="44.25" customHeight="1" x14ac:dyDescent="0.25">
      <c r="A20" s="116"/>
      <c r="B20" s="116"/>
      <c r="C20" s="116"/>
      <c r="D20" s="116"/>
      <c r="E20" s="116"/>
      <c r="F20" s="117">
        <f>SUM(F17:F19)</f>
        <v>3.9394916294184421</v>
      </c>
      <c r="G20" s="118">
        <f>SUM(G17:G19)</f>
        <v>0.99999999999999989</v>
      </c>
      <c r="J20" s="124" t="str">
        <f>+K9</f>
        <v>Disponibilidad de áreas de carga/tanqueo</v>
      </c>
      <c r="K20" s="122">
        <f>+G38</f>
        <v>0.33333333333333331</v>
      </c>
      <c r="L20" s="122">
        <f>+G39</f>
        <v>0.33333333333333331</v>
      </c>
      <c r="M20" s="122">
        <f>+G40</f>
        <v>0.33333333333333331</v>
      </c>
      <c r="N20" s="123"/>
      <c r="O20" s="126">
        <f>Criterios!J27</f>
        <v>1.2339690103905916E-2</v>
      </c>
      <c r="P20" s="123"/>
      <c r="Q20" s="126">
        <f t="shared" si="2"/>
        <v>4.1132300346353049E-3</v>
      </c>
      <c r="R20" s="126">
        <f t="shared" si="0"/>
        <v>4.1132300346353049E-3</v>
      </c>
      <c r="S20" s="126">
        <f t="shared" si="1"/>
        <v>4.1132300346353049E-3</v>
      </c>
    </row>
    <row r="21" spans="1:19" ht="31.5" customHeight="1" x14ac:dyDescent="0.25">
      <c r="A21" s="96"/>
      <c r="B21" s="96"/>
      <c r="C21" s="96"/>
      <c r="D21" s="96"/>
      <c r="E21" s="96"/>
      <c r="F21" s="96"/>
      <c r="G21" s="96"/>
      <c r="J21" s="124" t="str">
        <f>+L7</f>
        <v>Emisiones  contaminantes</v>
      </c>
      <c r="K21" s="122">
        <f>+G45</f>
        <v>0.45454545454545453</v>
      </c>
      <c r="L21" s="122">
        <f>+G46</f>
        <v>0.45454545454545453</v>
      </c>
      <c r="M21" s="122">
        <f>+G47</f>
        <v>9.0909090909090925E-2</v>
      </c>
      <c r="N21" s="123"/>
      <c r="O21" s="126">
        <f>Criterios!J28</f>
        <v>3.3207500594537254E-2</v>
      </c>
      <c r="P21" s="123"/>
      <c r="Q21" s="126">
        <f t="shared" si="2"/>
        <v>1.5094318452062388E-2</v>
      </c>
      <c r="R21" s="126">
        <f t="shared" si="0"/>
        <v>1.5094318452062388E-2</v>
      </c>
      <c r="S21" s="126">
        <f t="shared" si="1"/>
        <v>3.0188636904124782E-3</v>
      </c>
    </row>
    <row r="22" spans="1:19" x14ac:dyDescent="0.25">
      <c r="A22" s="141" t="s">
        <v>93</v>
      </c>
      <c r="B22" s="141"/>
      <c r="C22" s="141"/>
      <c r="D22" s="141"/>
      <c r="E22" s="141"/>
      <c r="F22" s="141"/>
      <c r="G22" s="141"/>
      <c r="J22" s="124" t="str">
        <f>+L8</f>
        <v xml:space="preserve">Eficiencia Energética </v>
      </c>
      <c r="K22" s="122">
        <f>+G52</f>
        <v>0.4285714285714286</v>
      </c>
      <c r="L22" s="122">
        <f>+G53</f>
        <v>0.4285714285714286</v>
      </c>
      <c r="M22" s="122">
        <f>+G54</f>
        <v>0.14285714285714288</v>
      </c>
      <c r="N22" s="123"/>
      <c r="O22" s="126">
        <f>Criterios!J29</f>
        <v>1.8928009088636937E-2</v>
      </c>
      <c r="P22" s="123"/>
      <c r="Q22" s="126">
        <f t="shared" si="2"/>
        <v>8.1120038951301172E-3</v>
      </c>
      <c r="R22" s="126">
        <f t="shared" si="0"/>
        <v>8.1120038951301172E-3</v>
      </c>
      <c r="S22" s="126">
        <f t="shared" si="1"/>
        <v>2.7040012983767059E-3</v>
      </c>
    </row>
    <row r="23" spans="1:19" ht="30" x14ac:dyDescent="0.25">
      <c r="A23" s="111"/>
      <c r="B23" s="112" t="str">
        <f>+B2</f>
        <v>Renault ZOE</v>
      </c>
      <c r="C23" s="112" t="str">
        <f>+C2</f>
        <v>BYD</v>
      </c>
      <c r="D23" s="113" t="str">
        <f>+D2</f>
        <v>Combustible</v>
      </c>
      <c r="E23" s="114" t="s">
        <v>67</v>
      </c>
      <c r="F23" s="115" t="s">
        <v>68</v>
      </c>
      <c r="G23" s="114" t="s">
        <v>69</v>
      </c>
      <c r="J23" s="124" t="str">
        <f>+L9</f>
        <v>Impacto en ruido</v>
      </c>
      <c r="K23" s="122">
        <f>+G59</f>
        <v>0.33333333333333331</v>
      </c>
      <c r="L23" s="122">
        <f>+G60</f>
        <v>0.33333333333333331</v>
      </c>
      <c r="M23" s="122">
        <f>+G61</f>
        <v>0.33333333333333331</v>
      </c>
      <c r="N23" s="123"/>
      <c r="O23" s="126">
        <f>Criterios!J30</f>
        <v>6.4732880520094148E-3</v>
      </c>
      <c r="P23" s="123"/>
      <c r="Q23" s="126">
        <f t="shared" si="2"/>
        <v>2.1577626840031381E-3</v>
      </c>
      <c r="R23" s="126">
        <f t="shared" si="0"/>
        <v>2.1577626840031381E-3</v>
      </c>
      <c r="S23" s="126">
        <f t="shared" si="1"/>
        <v>2.1577626840031381E-3</v>
      </c>
    </row>
    <row r="24" spans="1:19" ht="28.5" customHeight="1" x14ac:dyDescent="0.25">
      <c r="A24" s="107" t="str">
        <f>+B23</f>
        <v>Renault ZOE</v>
      </c>
      <c r="B24" s="99">
        <v>1</v>
      </c>
      <c r="C24" s="108">
        <v>1</v>
      </c>
      <c r="D24" s="109">
        <v>7</v>
      </c>
      <c r="E24" s="109">
        <f>+B24*C24*D24</f>
        <v>7</v>
      </c>
      <c r="F24" s="103">
        <f>E24^(1/3)</f>
        <v>1.9129311827723889</v>
      </c>
      <c r="G24" s="109">
        <f>+F24/$F$27</f>
        <v>0.46666666666666673</v>
      </c>
      <c r="J24" s="124" t="str">
        <f>+M7</f>
        <v>Precio de adquisición</v>
      </c>
      <c r="K24" s="122">
        <f>+G66</f>
        <v>0.39999999999999997</v>
      </c>
      <c r="L24" s="122">
        <f>+G67</f>
        <v>0.39999999999999997</v>
      </c>
      <c r="M24" s="122">
        <f>+G68</f>
        <v>0.19999999999999998</v>
      </c>
      <c r="N24" s="123"/>
      <c r="O24" s="126">
        <f>Criterios!J31</f>
        <v>0.26052991135596448</v>
      </c>
      <c r="P24" s="123"/>
      <c r="Q24" s="133">
        <f t="shared" si="2"/>
        <v>0.10421196454238578</v>
      </c>
      <c r="R24" s="126">
        <f t="shared" si="0"/>
        <v>0.10421196454238578</v>
      </c>
      <c r="S24" s="126">
        <f t="shared" si="1"/>
        <v>5.210598227119289E-2</v>
      </c>
    </row>
    <row r="25" spans="1:19" ht="31.5" customHeight="1" x14ac:dyDescent="0.25">
      <c r="A25" s="98" t="str">
        <f>+C23</f>
        <v>BYD</v>
      </c>
      <c r="B25" s="105">
        <v>1</v>
      </c>
      <c r="C25" s="99">
        <v>1</v>
      </c>
      <c r="D25" s="102">
        <v>7</v>
      </c>
      <c r="E25" s="102">
        <f>+B25*C25*D25</f>
        <v>7</v>
      </c>
      <c r="F25" s="103">
        <f>E25^(1/3)</f>
        <v>1.9129311827723889</v>
      </c>
      <c r="G25" s="102">
        <f>+F25/$F$27</f>
        <v>0.46666666666666673</v>
      </c>
      <c r="J25" s="124" t="str">
        <f>+M8</f>
        <v>Impacto en la movilidad</v>
      </c>
      <c r="K25" s="122">
        <f>+G73</f>
        <v>0.33333333333333331</v>
      </c>
      <c r="L25" s="122">
        <f>+G60</f>
        <v>0.33333333333333331</v>
      </c>
      <c r="M25" s="122">
        <f>+G75</f>
        <v>0.33333333333333331</v>
      </c>
      <c r="N25" s="123"/>
      <c r="O25" s="126">
        <f>Criterios!J32</f>
        <v>5.210598227119291E-2</v>
      </c>
      <c r="P25" s="123"/>
      <c r="Q25" s="126">
        <f t="shared" si="2"/>
        <v>1.7368660757064301E-2</v>
      </c>
      <c r="R25" s="126">
        <f t="shared" si="0"/>
        <v>1.7368660757064301E-2</v>
      </c>
      <c r="S25" s="126">
        <f t="shared" si="1"/>
        <v>1.7368660757064301E-2</v>
      </c>
    </row>
    <row r="26" spans="1:19" ht="30" customHeight="1" x14ac:dyDescent="0.25">
      <c r="A26" s="107" t="str">
        <f>+D23</f>
        <v>Combustible</v>
      </c>
      <c r="B26" s="109">
        <f>1/D24</f>
        <v>0.14285714285714285</v>
      </c>
      <c r="C26" s="109">
        <f>1/D25</f>
        <v>0.14285714285714285</v>
      </c>
      <c r="D26" s="119">
        <v>1</v>
      </c>
      <c r="E26" s="109">
        <f>+B26*C26*D26</f>
        <v>2.0408163265306121E-2</v>
      </c>
      <c r="F26" s="103">
        <f>E26^(1/3)</f>
        <v>0.27327588325319846</v>
      </c>
      <c r="G26" s="109">
        <f>+F26/$F$27</f>
        <v>6.666666666666668E-2</v>
      </c>
      <c r="J26" s="124" t="str">
        <f>+M9</f>
        <v>Percepción de seguridad</v>
      </c>
      <c r="K26" s="122">
        <f>+G80</f>
        <v>0.2</v>
      </c>
      <c r="L26" s="122">
        <f>+G81</f>
        <v>0.2</v>
      </c>
      <c r="M26" s="122">
        <f>+G82</f>
        <v>0.60000000000000009</v>
      </c>
      <c r="N26" s="123"/>
      <c r="O26" s="126">
        <f>Criterios!J33</f>
        <v>5.210598227119291E-2</v>
      </c>
      <c r="P26" s="123"/>
      <c r="Q26" s="126">
        <f t="shared" si="2"/>
        <v>1.0421196454238583E-2</v>
      </c>
      <c r="R26" s="126">
        <f t="shared" si="0"/>
        <v>1.0421196454238583E-2</v>
      </c>
      <c r="S26" s="126">
        <f t="shared" si="1"/>
        <v>3.1263589362715748E-2</v>
      </c>
    </row>
    <row r="27" spans="1:19" x14ac:dyDescent="0.25">
      <c r="A27" s="116"/>
      <c r="B27" s="116"/>
      <c r="C27" s="116"/>
      <c r="D27" s="116"/>
      <c r="E27" s="116"/>
      <c r="F27" s="117">
        <f>SUM(F24:F26)</f>
        <v>4.0991382487979759</v>
      </c>
      <c r="G27" s="118">
        <f>SUM(G24:G26)</f>
        <v>1.0000000000000002</v>
      </c>
      <c r="J27" s="127"/>
      <c r="K27" s="105"/>
      <c r="L27" s="105"/>
      <c r="M27" s="105"/>
      <c r="N27" s="105"/>
      <c r="O27" s="105"/>
      <c r="P27" s="128"/>
      <c r="Q27" s="132">
        <f>SUM(Q15:Q26)</f>
        <v>0.38824669901826697</v>
      </c>
      <c r="R27" s="129">
        <f>SUM(R15:R26)</f>
        <v>0.38569891145751056</v>
      </c>
      <c r="S27" s="129">
        <f>SUM(S15:S26)</f>
        <v>0.22605438952422249</v>
      </c>
    </row>
    <row r="28" spans="1:19" x14ac:dyDescent="0.25">
      <c r="A28" s="96"/>
      <c r="B28" s="96"/>
      <c r="C28" s="96"/>
      <c r="D28" s="96"/>
      <c r="E28" s="96"/>
      <c r="F28" s="96"/>
      <c r="G28" s="96"/>
    </row>
    <row r="29" spans="1:19" x14ac:dyDescent="0.25">
      <c r="A29" s="141" t="s">
        <v>94</v>
      </c>
      <c r="B29" s="141"/>
      <c r="C29" s="141"/>
      <c r="D29" s="141"/>
      <c r="E29" s="141"/>
      <c r="F29" s="141"/>
      <c r="G29" s="141"/>
    </row>
    <row r="30" spans="1:19" ht="30" x14ac:dyDescent="0.25">
      <c r="A30" s="111"/>
      <c r="B30" s="112" t="str">
        <f>+B2</f>
        <v>Renault ZOE</v>
      </c>
      <c r="C30" s="112" t="str">
        <f>+C2</f>
        <v>BYD</v>
      </c>
      <c r="D30" s="113" t="str">
        <f>+D2</f>
        <v>Combustible</v>
      </c>
      <c r="E30" s="114" t="s">
        <v>67</v>
      </c>
      <c r="F30" s="115" t="s">
        <v>68</v>
      </c>
      <c r="G30" s="114" t="s">
        <v>69</v>
      </c>
    </row>
    <row r="31" spans="1:19" x14ac:dyDescent="0.25">
      <c r="A31" s="107" t="str">
        <f>+B30</f>
        <v>Renault ZOE</v>
      </c>
      <c r="B31" s="99">
        <v>1</v>
      </c>
      <c r="C31" s="108">
        <v>1</v>
      </c>
      <c r="D31" s="109">
        <v>9</v>
      </c>
      <c r="E31" s="109">
        <f>+B31*C31*D31</f>
        <v>9</v>
      </c>
      <c r="F31" s="103">
        <f>E31^(1/3)</f>
        <v>2.0800838230519041</v>
      </c>
      <c r="G31" s="109">
        <f>+F31/$F$34</f>
        <v>0.47368421052631576</v>
      </c>
    </row>
    <row r="32" spans="1:19" x14ac:dyDescent="0.25">
      <c r="A32" s="98" t="str">
        <f>+C30</f>
        <v>BYD</v>
      </c>
      <c r="B32" s="105">
        <v>1</v>
      </c>
      <c r="C32" s="99">
        <v>1</v>
      </c>
      <c r="D32" s="102">
        <v>9</v>
      </c>
      <c r="E32" s="102">
        <f>+B32*C32*D32</f>
        <v>9</v>
      </c>
      <c r="F32" s="103">
        <f>E32^(1/3)</f>
        <v>2.0800838230519041</v>
      </c>
      <c r="G32" s="102">
        <f>+F32/$F$34</f>
        <v>0.47368421052631576</v>
      </c>
    </row>
    <row r="33" spans="1:7" x14ac:dyDescent="0.25">
      <c r="A33" s="107" t="str">
        <f>+D30</f>
        <v>Combustible</v>
      </c>
      <c r="B33" s="109">
        <f>1/D31</f>
        <v>0.1111111111111111</v>
      </c>
      <c r="C33" s="109">
        <f>1/D32</f>
        <v>0.1111111111111111</v>
      </c>
      <c r="D33" s="119">
        <v>1</v>
      </c>
      <c r="E33" s="109">
        <f>+B33*C33*D33</f>
        <v>1.2345679012345678E-2</v>
      </c>
      <c r="F33" s="103">
        <f>E33^(1/3)</f>
        <v>0.23112042478354491</v>
      </c>
      <c r="G33" s="109">
        <f>+F33/$F$34</f>
        <v>5.2631578947368425E-2</v>
      </c>
    </row>
    <row r="34" spans="1:7" x14ac:dyDescent="0.25">
      <c r="A34" s="116"/>
      <c r="B34" s="116"/>
      <c r="C34" s="116"/>
      <c r="D34" s="116"/>
      <c r="E34" s="116"/>
      <c r="F34" s="117">
        <f>SUM(F31:F33)</f>
        <v>4.3912880708873532</v>
      </c>
      <c r="G34" s="118">
        <f>SUM(G31:G33)</f>
        <v>1</v>
      </c>
    </row>
    <row r="35" spans="1:7" x14ac:dyDescent="0.25">
      <c r="A35" s="96"/>
      <c r="B35" s="96"/>
      <c r="C35" s="96"/>
      <c r="D35" s="96"/>
      <c r="E35" s="96"/>
      <c r="F35" s="96"/>
      <c r="G35" s="96"/>
    </row>
    <row r="36" spans="1:7" x14ac:dyDescent="0.25">
      <c r="A36" s="141" t="s">
        <v>95</v>
      </c>
      <c r="B36" s="141"/>
      <c r="C36" s="141"/>
      <c r="D36" s="141"/>
      <c r="E36" s="141"/>
      <c r="F36" s="141"/>
      <c r="G36" s="141"/>
    </row>
    <row r="37" spans="1:7" ht="30" x14ac:dyDescent="0.25">
      <c r="A37" s="111"/>
      <c r="B37" s="112" t="str">
        <f>+B2</f>
        <v>Renault ZOE</v>
      </c>
      <c r="C37" s="112" t="str">
        <f>+C2</f>
        <v>BYD</v>
      </c>
      <c r="D37" s="113" t="str">
        <f>+D2</f>
        <v>Combustible</v>
      </c>
      <c r="E37" s="114" t="s">
        <v>67</v>
      </c>
      <c r="F37" s="115" t="s">
        <v>68</v>
      </c>
      <c r="G37" s="114" t="s">
        <v>69</v>
      </c>
    </row>
    <row r="38" spans="1:7" x14ac:dyDescent="0.25">
      <c r="A38" s="107" t="str">
        <f>+B37</f>
        <v>Renault ZOE</v>
      </c>
      <c r="B38" s="99">
        <v>1</v>
      </c>
      <c r="C38" s="108">
        <v>1</v>
      </c>
      <c r="D38" s="109">
        <f>1/B40</f>
        <v>1</v>
      </c>
      <c r="E38" s="109">
        <f>+B38*C38*D38</f>
        <v>1</v>
      </c>
      <c r="F38" s="103">
        <f>E38^(1/3)</f>
        <v>1</v>
      </c>
      <c r="G38" s="109">
        <f>+F38/$F$41</f>
        <v>0.33333333333333331</v>
      </c>
    </row>
    <row r="39" spans="1:7" x14ac:dyDescent="0.25">
      <c r="A39" s="98" t="str">
        <f>+C37</f>
        <v>BYD</v>
      </c>
      <c r="B39" s="105">
        <v>1</v>
      </c>
      <c r="C39" s="99">
        <v>1</v>
      </c>
      <c r="D39" s="102">
        <f>1/C40</f>
        <v>1</v>
      </c>
      <c r="E39" s="102">
        <f>+B39*C39*D39</f>
        <v>1</v>
      </c>
      <c r="F39" s="103">
        <f>E39^(1/3)</f>
        <v>1</v>
      </c>
      <c r="G39" s="102">
        <f>+F39/$F$41</f>
        <v>0.33333333333333331</v>
      </c>
    </row>
    <row r="40" spans="1:7" x14ac:dyDescent="0.25">
      <c r="A40" s="107" t="str">
        <f>+D37</f>
        <v>Combustible</v>
      </c>
      <c r="B40" s="109">
        <v>1</v>
      </c>
      <c r="C40" s="109">
        <v>1</v>
      </c>
      <c r="D40" s="119">
        <v>1</v>
      </c>
      <c r="E40" s="109">
        <f>+B40*C40*D40</f>
        <v>1</v>
      </c>
      <c r="F40" s="103">
        <f>E40^(1/3)</f>
        <v>1</v>
      </c>
      <c r="G40" s="109">
        <f>+F40/$F$41</f>
        <v>0.33333333333333331</v>
      </c>
    </row>
    <row r="41" spans="1:7" x14ac:dyDescent="0.25">
      <c r="A41" s="116"/>
      <c r="B41" s="116"/>
      <c r="C41" s="116"/>
      <c r="D41" s="116"/>
      <c r="E41" s="116"/>
      <c r="F41" s="117">
        <f>SUM(F38:F40)</f>
        <v>3</v>
      </c>
      <c r="G41" s="118">
        <f>SUM(G38:G40)</f>
        <v>1</v>
      </c>
    </row>
    <row r="42" spans="1:7" x14ac:dyDescent="0.25">
      <c r="A42" s="96"/>
      <c r="B42" s="96"/>
      <c r="C42" s="96"/>
      <c r="D42" s="96"/>
      <c r="E42" s="96"/>
      <c r="F42" s="96"/>
      <c r="G42" s="96"/>
    </row>
    <row r="43" spans="1:7" x14ac:dyDescent="0.25">
      <c r="A43" s="141" t="s">
        <v>96</v>
      </c>
      <c r="B43" s="141"/>
      <c r="C43" s="141"/>
      <c r="D43" s="141"/>
      <c r="E43" s="141"/>
      <c r="F43" s="141"/>
      <c r="G43" s="141"/>
    </row>
    <row r="44" spans="1:7" ht="30" x14ac:dyDescent="0.25">
      <c r="A44" s="111"/>
      <c r="B44" s="112" t="str">
        <f>+B2</f>
        <v>Renault ZOE</v>
      </c>
      <c r="C44" s="112" t="str">
        <f>+C2</f>
        <v>BYD</v>
      </c>
      <c r="D44" s="113" t="str">
        <f>+D2</f>
        <v>Combustible</v>
      </c>
      <c r="E44" s="114" t="s">
        <v>67</v>
      </c>
      <c r="F44" s="115" t="s">
        <v>68</v>
      </c>
      <c r="G44" s="114" t="s">
        <v>69</v>
      </c>
    </row>
    <row r="45" spans="1:7" x14ac:dyDescent="0.25">
      <c r="A45" s="107" t="str">
        <f>+B44</f>
        <v>Renault ZOE</v>
      </c>
      <c r="B45" s="99">
        <v>1</v>
      </c>
      <c r="C45" s="108">
        <v>1</v>
      </c>
      <c r="D45" s="109">
        <v>5</v>
      </c>
      <c r="E45" s="109">
        <f>+B45*C45*D45</f>
        <v>5</v>
      </c>
      <c r="F45" s="103">
        <f>E45^(1/3)</f>
        <v>1.7099759466766968</v>
      </c>
      <c r="G45" s="109">
        <f>+F45/$F$48</f>
        <v>0.45454545454545453</v>
      </c>
    </row>
    <row r="46" spans="1:7" x14ac:dyDescent="0.25">
      <c r="A46" s="98" t="str">
        <f>+C44</f>
        <v>BYD</v>
      </c>
      <c r="B46" s="105">
        <v>1</v>
      </c>
      <c r="C46" s="99">
        <v>1</v>
      </c>
      <c r="D46" s="102">
        <v>5</v>
      </c>
      <c r="E46" s="102">
        <f>+B46*C46*D46</f>
        <v>5</v>
      </c>
      <c r="F46" s="103">
        <f>E46^(1/3)</f>
        <v>1.7099759466766968</v>
      </c>
      <c r="G46" s="102">
        <f>+F46/$F$48</f>
        <v>0.45454545454545453</v>
      </c>
    </row>
    <row r="47" spans="1:7" x14ac:dyDescent="0.25">
      <c r="A47" s="107" t="str">
        <f>+D44</f>
        <v>Combustible</v>
      </c>
      <c r="B47" s="109">
        <f>1/D45</f>
        <v>0.2</v>
      </c>
      <c r="C47" s="109">
        <f>1/D46</f>
        <v>0.2</v>
      </c>
      <c r="D47" s="119">
        <v>1</v>
      </c>
      <c r="E47" s="109">
        <f>+B47*C47*D47</f>
        <v>4.0000000000000008E-2</v>
      </c>
      <c r="F47" s="103">
        <f>E47^(1/3)</f>
        <v>0.34199518933533946</v>
      </c>
      <c r="G47" s="109">
        <f>+F47/$F$48</f>
        <v>9.0909090909090925E-2</v>
      </c>
    </row>
    <row r="48" spans="1:7" x14ac:dyDescent="0.25">
      <c r="A48" s="116"/>
      <c r="B48" s="116"/>
      <c r="C48" s="116"/>
      <c r="D48" s="116"/>
      <c r="E48" s="116"/>
      <c r="F48" s="117">
        <f>SUM(F45:F47)</f>
        <v>3.7619470826887333</v>
      </c>
      <c r="G48" s="118">
        <f>SUM(G45:G47)</f>
        <v>1</v>
      </c>
    </row>
    <row r="49" spans="1:7" x14ac:dyDescent="0.25">
      <c r="A49" s="96"/>
      <c r="B49" s="96"/>
      <c r="C49" s="96"/>
      <c r="D49" s="96"/>
      <c r="E49" s="96"/>
      <c r="F49" s="96"/>
      <c r="G49" s="96"/>
    </row>
    <row r="50" spans="1:7" x14ac:dyDescent="0.25">
      <c r="A50" s="141" t="s">
        <v>97</v>
      </c>
      <c r="B50" s="141"/>
      <c r="C50" s="141"/>
      <c r="D50" s="141"/>
      <c r="E50" s="141"/>
      <c r="F50" s="141"/>
      <c r="G50" s="141"/>
    </row>
    <row r="51" spans="1:7" ht="30" x14ac:dyDescent="0.25">
      <c r="A51" s="111"/>
      <c r="B51" s="112" t="str">
        <f>+B2</f>
        <v>Renault ZOE</v>
      </c>
      <c r="C51" s="112" t="str">
        <f>+C2</f>
        <v>BYD</v>
      </c>
      <c r="D51" s="113" t="str">
        <f>+D2</f>
        <v>Combustible</v>
      </c>
      <c r="E51" s="114" t="s">
        <v>67</v>
      </c>
      <c r="F51" s="115" t="s">
        <v>68</v>
      </c>
      <c r="G51" s="114" t="s">
        <v>69</v>
      </c>
    </row>
    <row r="52" spans="1:7" x14ac:dyDescent="0.25">
      <c r="A52" s="107" t="str">
        <f>+B51</f>
        <v>Renault ZOE</v>
      </c>
      <c r="B52" s="99">
        <v>1</v>
      </c>
      <c r="C52" s="108">
        <v>1</v>
      </c>
      <c r="D52" s="109">
        <v>3</v>
      </c>
      <c r="E52" s="109">
        <f>+B52*C52*D52</f>
        <v>3</v>
      </c>
      <c r="F52" s="103">
        <f>E52^(1/3)</f>
        <v>1.4422495703074083</v>
      </c>
      <c r="G52" s="109">
        <f>+F52/$F$55</f>
        <v>0.4285714285714286</v>
      </c>
    </row>
    <row r="53" spans="1:7" x14ac:dyDescent="0.25">
      <c r="A53" s="98" t="str">
        <f>+C51</f>
        <v>BYD</v>
      </c>
      <c r="B53" s="105">
        <v>1</v>
      </c>
      <c r="C53" s="99">
        <v>1</v>
      </c>
      <c r="D53" s="102">
        <v>3</v>
      </c>
      <c r="E53" s="102">
        <f>+B53*C53*D53</f>
        <v>3</v>
      </c>
      <c r="F53" s="103">
        <f>E53^(1/3)</f>
        <v>1.4422495703074083</v>
      </c>
      <c r="G53" s="102">
        <f>+F53/$F$55</f>
        <v>0.4285714285714286</v>
      </c>
    </row>
    <row r="54" spans="1:7" x14ac:dyDescent="0.25">
      <c r="A54" s="107" t="str">
        <f>+D51</f>
        <v>Combustible</v>
      </c>
      <c r="B54" s="109">
        <f>1/D52</f>
        <v>0.33333333333333331</v>
      </c>
      <c r="C54" s="109">
        <f>1/D53</f>
        <v>0.33333333333333331</v>
      </c>
      <c r="D54" s="119">
        <v>1</v>
      </c>
      <c r="E54" s="109">
        <f>+B54*C54*D54</f>
        <v>0.1111111111111111</v>
      </c>
      <c r="F54" s="103">
        <f>E54^(1/3)</f>
        <v>0.48074985676913612</v>
      </c>
      <c r="G54" s="109">
        <f>+F54/$F$55</f>
        <v>0.14285714285714288</v>
      </c>
    </row>
    <row r="55" spans="1:7" x14ac:dyDescent="0.25">
      <c r="A55" s="116"/>
      <c r="B55" s="116"/>
      <c r="C55" s="116"/>
      <c r="D55" s="116"/>
      <c r="E55" s="116"/>
      <c r="F55" s="117">
        <f>SUM(F52:F54)</f>
        <v>3.3652489973839526</v>
      </c>
      <c r="G55" s="118">
        <f>SUM(G52:G54)</f>
        <v>1</v>
      </c>
    </row>
    <row r="56" spans="1:7" x14ac:dyDescent="0.25">
      <c r="A56" s="96"/>
      <c r="B56" s="96"/>
      <c r="C56" s="96"/>
      <c r="D56" s="96"/>
      <c r="E56" s="96"/>
      <c r="F56" s="96"/>
      <c r="G56" s="96"/>
    </row>
    <row r="57" spans="1:7" x14ac:dyDescent="0.25">
      <c r="A57" s="141" t="s">
        <v>98</v>
      </c>
      <c r="B57" s="141"/>
      <c r="C57" s="141"/>
      <c r="D57" s="141"/>
      <c r="E57" s="141"/>
      <c r="F57" s="141"/>
      <c r="G57" s="141"/>
    </row>
    <row r="58" spans="1:7" ht="30" x14ac:dyDescent="0.25">
      <c r="A58" s="111"/>
      <c r="B58" s="112" t="str">
        <f>+B2</f>
        <v>Renault ZOE</v>
      </c>
      <c r="C58" s="112" t="str">
        <f>+C2</f>
        <v>BYD</v>
      </c>
      <c r="D58" s="113" t="str">
        <f>+D2</f>
        <v>Combustible</v>
      </c>
      <c r="E58" s="114" t="s">
        <v>67</v>
      </c>
      <c r="F58" s="115" t="s">
        <v>68</v>
      </c>
      <c r="G58" s="114" t="s">
        <v>69</v>
      </c>
    </row>
    <row r="59" spans="1:7" x14ac:dyDescent="0.25">
      <c r="A59" s="107" t="str">
        <f>+B58</f>
        <v>Renault ZOE</v>
      </c>
      <c r="B59" s="99">
        <v>1</v>
      </c>
      <c r="C59" s="108">
        <v>1</v>
      </c>
      <c r="D59" s="109">
        <f>1/B61</f>
        <v>1</v>
      </c>
      <c r="E59" s="109">
        <f>+B59*C59*D59</f>
        <v>1</v>
      </c>
      <c r="F59" s="103">
        <f>E59^(1/3)</f>
        <v>1</v>
      </c>
      <c r="G59" s="109">
        <f>+F59/$F$62</f>
        <v>0.33333333333333331</v>
      </c>
    </row>
    <row r="60" spans="1:7" x14ac:dyDescent="0.25">
      <c r="A60" s="98" t="str">
        <f>+C58</f>
        <v>BYD</v>
      </c>
      <c r="B60" s="105">
        <v>1</v>
      </c>
      <c r="C60" s="99">
        <v>1</v>
      </c>
      <c r="D60" s="102">
        <f>1/C61</f>
        <v>1</v>
      </c>
      <c r="E60" s="102">
        <f>+B60*C60*D60</f>
        <v>1</v>
      </c>
      <c r="F60" s="103">
        <f>E60^(1/3)</f>
        <v>1</v>
      </c>
      <c r="G60" s="102">
        <f>+F60/$F$62</f>
        <v>0.33333333333333331</v>
      </c>
    </row>
    <row r="61" spans="1:7" x14ac:dyDescent="0.25">
      <c r="A61" s="107" t="str">
        <f>+D58</f>
        <v>Combustible</v>
      </c>
      <c r="B61" s="109">
        <v>1</v>
      </c>
      <c r="C61" s="109">
        <v>1</v>
      </c>
      <c r="D61" s="119">
        <v>1</v>
      </c>
      <c r="E61" s="109">
        <f>+B61*C61*D61</f>
        <v>1</v>
      </c>
      <c r="F61" s="103">
        <f>E61^(1/3)</f>
        <v>1</v>
      </c>
      <c r="G61" s="109">
        <f>+F61/$F$62</f>
        <v>0.33333333333333331</v>
      </c>
    </row>
    <row r="62" spans="1:7" x14ac:dyDescent="0.25">
      <c r="A62" s="116"/>
      <c r="B62" s="116"/>
      <c r="C62" s="116"/>
      <c r="D62" s="116"/>
      <c r="E62" s="116"/>
      <c r="F62" s="117">
        <f>SUM(F59:F61)</f>
        <v>3</v>
      </c>
      <c r="G62" s="118">
        <f>SUM(G59:G61)</f>
        <v>1</v>
      </c>
    </row>
    <row r="63" spans="1:7" x14ac:dyDescent="0.25">
      <c r="A63" s="96"/>
      <c r="B63" s="96"/>
      <c r="C63" s="96"/>
      <c r="D63" s="96"/>
      <c r="E63" s="96"/>
      <c r="F63" s="96"/>
      <c r="G63" s="96"/>
    </row>
    <row r="64" spans="1:7" x14ac:dyDescent="0.25">
      <c r="A64" s="141" t="s">
        <v>99</v>
      </c>
      <c r="B64" s="141"/>
      <c r="C64" s="141"/>
      <c r="D64" s="141"/>
      <c r="E64" s="141"/>
      <c r="F64" s="141"/>
      <c r="G64" s="141"/>
    </row>
    <row r="65" spans="1:7" ht="30" x14ac:dyDescent="0.25">
      <c r="A65" s="111"/>
      <c r="B65" s="112" t="str">
        <f>+B2</f>
        <v>Renault ZOE</v>
      </c>
      <c r="C65" s="112" t="str">
        <f>+C2</f>
        <v>BYD</v>
      </c>
      <c r="D65" s="113" t="str">
        <f>+D2</f>
        <v>Combustible</v>
      </c>
      <c r="E65" s="114" t="s">
        <v>67</v>
      </c>
      <c r="F65" s="115" t="s">
        <v>68</v>
      </c>
      <c r="G65" s="114" t="s">
        <v>69</v>
      </c>
    </row>
    <row r="66" spans="1:7" x14ac:dyDescent="0.25">
      <c r="A66" s="107" t="str">
        <f>+B65</f>
        <v>Renault ZOE</v>
      </c>
      <c r="B66" s="99">
        <v>1</v>
      </c>
      <c r="C66" s="108">
        <f>1/B67</f>
        <v>1</v>
      </c>
      <c r="D66" s="109">
        <f>1/B68</f>
        <v>2</v>
      </c>
      <c r="E66" s="109">
        <f>+B66*C66*D66</f>
        <v>2</v>
      </c>
      <c r="F66" s="103">
        <f>E66^(1/3)</f>
        <v>1.2599210498948732</v>
      </c>
      <c r="G66" s="109">
        <f>+F66/$F$69</f>
        <v>0.39999999999999997</v>
      </c>
    </row>
    <row r="67" spans="1:7" x14ac:dyDescent="0.25">
      <c r="A67" s="98" t="str">
        <f>+C65</f>
        <v>BYD</v>
      </c>
      <c r="B67" s="105">
        <v>1</v>
      </c>
      <c r="C67" s="99">
        <v>1</v>
      </c>
      <c r="D67" s="102">
        <f>1/C68</f>
        <v>2</v>
      </c>
      <c r="E67" s="102">
        <f>+B67*C67*D67</f>
        <v>2</v>
      </c>
      <c r="F67" s="103">
        <f>E67^(1/3)</f>
        <v>1.2599210498948732</v>
      </c>
      <c r="G67" s="102">
        <f>+F67/$F$69</f>
        <v>0.39999999999999997</v>
      </c>
    </row>
    <row r="68" spans="1:7" x14ac:dyDescent="0.25">
      <c r="A68" s="107" t="str">
        <f>+D65</f>
        <v>Combustible</v>
      </c>
      <c r="B68" s="109">
        <v>0.5</v>
      </c>
      <c r="C68" s="109">
        <v>0.5</v>
      </c>
      <c r="D68" s="119">
        <v>1</v>
      </c>
      <c r="E68" s="109">
        <f>+B68*C68*D68</f>
        <v>0.25</v>
      </c>
      <c r="F68" s="103">
        <f>E68^(1/3)</f>
        <v>0.6299605249474366</v>
      </c>
      <c r="G68" s="109">
        <f>+F68/$F$69</f>
        <v>0.19999999999999998</v>
      </c>
    </row>
    <row r="69" spans="1:7" x14ac:dyDescent="0.25">
      <c r="A69" s="116"/>
      <c r="B69" s="116"/>
      <c r="C69" s="116"/>
      <c r="D69" s="116"/>
      <c r="E69" s="116"/>
      <c r="F69" s="117">
        <f>SUM(F66:F68)</f>
        <v>3.1498026247371831</v>
      </c>
      <c r="G69" s="118">
        <f>SUM(G66:G68)</f>
        <v>0.99999999999999989</v>
      </c>
    </row>
    <row r="70" spans="1:7" x14ac:dyDescent="0.25">
      <c r="A70" s="96"/>
      <c r="B70" s="96"/>
      <c r="C70" s="96"/>
      <c r="D70" s="96"/>
      <c r="E70" s="96"/>
      <c r="F70" s="96"/>
      <c r="G70" s="96"/>
    </row>
    <row r="71" spans="1:7" x14ac:dyDescent="0.25">
      <c r="A71" s="141" t="s">
        <v>145</v>
      </c>
      <c r="B71" s="141"/>
      <c r="C71" s="141"/>
      <c r="D71" s="141"/>
      <c r="E71" s="141"/>
      <c r="F71" s="141"/>
      <c r="G71" s="141"/>
    </row>
    <row r="72" spans="1:7" ht="30" x14ac:dyDescent="0.25">
      <c r="A72" s="111"/>
      <c r="B72" s="112" t="str">
        <f>+B2</f>
        <v>Renault ZOE</v>
      </c>
      <c r="C72" s="112" t="str">
        <f>+C2</f>
        <v>BYD</v>
      </c>
      <c r="D72" s="113" t="str">
        <f>+D2</f>
        <v>Combustible</v>
      </c>
      <c r="E72" s="114" t="s">
        <v>67</v>
      </c>
      <c r="F72" s="115" t="s">
        <v>68</v>
      </c>
      <c r="G72" s="114" t="s">
        <v>69</v>
      </c>
    </row>
    <row r="73" spans="1:7" x14ac:dyDescent="0.25">
      <c r="A73" s="107" t="str">
        <f>+B72</f>
        <v>Renault ZOE</v>
      </c>
      <c r="B73" s="99">
        <v>1</v>
      </c>
      <c r="C73" s="108">
        <v>1</v>
      </c>
      <c r="D73" s="109">
        <v>1</v>
      </c>
      <c r="E73" s="109">
        <f>+B73*C73*D73</f>
        <v>1</v>
      </c>
      <c r="F73" s="103">
        <f>E73^(1/3)</f>
        <v>1</v>
      </c>
      <c r="G73" s="109">
        <f>+F73/$F$76</f>
        <v>0.33333333333333331</v>
      </c>
    </row>
    <row r="74" spans="1:7" x14ac:dyDescent="0.25">
      <c r="A74" s="98" t="str">
        <f>+C72</f>
        <v>BYD</v>
      </c>
      <c r="B74" s="105">
        <v>1</v>
      </c>
      <c r="C74" s="99">
        <v>1</v>
      </c>
      <c r="D74" s="102">
        <v>1</v>
      </c>
      <c r="E74" s="102">
        <f>+B74*C74*D74</f>
        <v>1</v>
      </c>
      <c r="F74" s="103">
        <f>E74^(1/3)</f>
        <v>1</v>
      </c>
      <c r="G74" s="102">
        <f>+F74/$F$76</f>
        <v>0.33333333333333331</v>
      </c>
    </row>
    <row r="75" spans="1:7" x14ac:dyDescent="0.25">
      <c r="A75" s="107" t="str">
        <f>+D72</f>
        <v>Combustible</v>
      </c>
      <c r="B75" s="109">
        <v>1</v>
      </c>
      <c r="C75" s="109">
        <v>1</v>
      </c>
      <c r="D75" s="119">
        <v>1</v>
      </c>
      <c r="E75" s="109">
        <f>+B75*C75*D75</f>
        <v>1</v>
      </c>
      <c r="F75" s="103">
        <f>E75^(1/3)</f>
        <v>1</v>
      </c>
      <c r="G75" s="109">
        <f>+F75/$F$76</f>
        <v>0.33333333333333331</v>
      </c>
    </row>
    <row r="76" spans="1:7" x14ac:dyDescent="0.25">
      <c r="A76" s="116"/>
      <c r="B76" s="116"/>
      <c r="C76" s="116"/>
      <c r="D76" s="116"/>
      <c r="E76" s="116"/>
      <c r="F76" s="117">
        <f>SUM(F73:F75)</f>
        <v>3</v>
      </c>
      <c r="G76" s="118">
        <f>SUM(G73:G75)</f>
        <v>1</v>
      </c>
    </row>
    <row r="77" spans="1:7" x14ac:dyDescent="0.25">
      <c r="A77" s="96"/>
      <c r="B77" s="96"/>
      <c r="C77" s="96"/>
      <c r="D77" s="96"/>
      <c r="E77" s="96"/>
      <c r="F77" s="96"/>
      <c r="G77" s="96"/>
    </row>
    <row r="78" spans="1:7" x14ac:dyDescent="0.25">
      <c r="A78" s="141" t="s">
        <v>100</v>
      </c>
      <c r="B78" s="141"/>
      <c r="C78" s="141"/>
      <c r="D78" s="141"/>
      <c r="E78" s="141"/>
      <c r="F78" s="141"/>
      <c r="G78" s="141"/>
    </row>
    <row r="79" spans="1:7" ht="30" x14ac:dyDescent="0.25">
      <c r="A79" s="111"/>
      <c r="B79" s="112" t="str">
        <f>+B2</f>
        <v>Renault ZOE</v>
      </c>
      <c r="C79" s="112" t="str">
        <f>+C2</f>
        <v>BYD</v>
      </c>
      <c r="D79" s="113" t="str">
        <f>+D2</f>
        <v>Combustible</v>
      </c>
      <c r="E79" s="114" t="s">
        <v>67</v>
      </c>
      <c r="F79" s="115" t="s">
        <v>68</v>
      </c>
      <c r="G79" s="114" t="s">
        <v>69</v>
      </c>
    </row>
    <row r="80" spans="1:7" x14ac:dyDescent="0.25">
      <c r="A80" s="107" t="str">
        <f>+B79</f>
        <v>Renault ZOE</v>
      </c>
      <c r="B80" s="99">
        <v>1</v>
      </c>
      <c r="C80" s="108">
        <v>1</v>
      </c>
      <c r="D80" s="109">
        <f>1/B82</f>
        <v>0.33333333333333331</v>
      </c>
      <c r="E80" s="109">
        <f>+B80*C80*D80</f>
        <v>0.33333333333333331</v>
      </c>
      <c r="F80" s="103">
        <f>E80^(1/3)</f>
        <v>0.69336127435063466</v>
      </c>
      <c r="G80" s="109">
        <f>+F80/$F$83</f>
        <v>0.2</v>
      </c>
    </row>
    <row r="81" spans="1:7" x14ac:dyDescent="0.25">
      <c r="A81" s="98" t="str">
        <f>+C79</f>
        <v>BYD</v>
      </c>
      <c r="B81" s="105">
        <v>1</v>
      </c>
      <c r="C81" s="99">
        <v>1</v>
      </c>
      <c r="D81" s="102">
        <f>1/C82</f>
        <v>0.33333333333333331</v>
      </c>
      <c r="E81" s="102">
        <f>+B81*C81*D81</f>
        <v>0.33333333333333331</v>
      </c>
      <c r="F81" s="103">
        <f>E81^(1/3)</f>
        <v>0.69336127435063466</v>
      </c>
      <c r="G81" s="102">
        <f>+F81/$F$83</f>
        <v>0.2</v>
      </c>
    </row>
    <row r="82" spans="1:7" x14ac:dyDescent="0.25">
      <c r="A82" s="107" t="str">
        <f>+D79</f>
        <v>Combustible</v>
      </c>
      <c r="B82" s="109">
        <v>3</v>
      </c>
      <c r="C82" s="109">
        <v>3</v>
      </c>
      <c r="D82" s="119">
        <v>1</v>
      </c>
      <c r="E82" s="109">
        <f>+B82*C82*D82</f>
        <v>9</v>
      </c>
      <c r="F82" s="103">
        <f>E82^(1/3)</f>
        <v>2.0800838230519041</v>
      </c>
      <c r="G82" s="109">
        <f>+F82/$F$83</f>
        <v>0.60000000000000009</v>
      </c>
    </row>
    <row r="83" spans="1:7" x14ac:dyDescent="0.25">
      <c r="A83" s="116"/>
      <c r="B83" s="116"/>
      <c r="C83" s="116"/>
      <c r="D83" s="116"/>
      <c r="E83" s="116"/>
      <c r="F83" s="117">
        <f>SUM(F80:F82)</f>
        <v>3.4668063717531732</v>
      </c>
      <c r="G83" s="118">
        <f>SUM(G80:G82)</f>
        <v>1</v>
      </c>
    </row>
    <row r="84" spans="1:7" x14ac:dyDescent="0.25">
      <c r="A84" s="96"/>
      <c r="B84" s="96"/>
      <c r="C84" s="96"/>
      <c r="D84" s="96"/>
      <c r="E84" s="96"/>
      <c r="F84" s="96"/>
      <c r="G84" s="96"/>
    </row>
    <row r="85" spans="1:7" x14ac:dyDescent="0.25">
      <c r="A85" s="96"/>
      <c r="B85" s="96"/>
      <c r="C85" s="96"/>
      <c r="D85" s="96"/>
      <c r="E85" s="96"/>
      <c r="F85" s="96"/>
      <c r="G85" s="96"/>
    </row>
    <row r="86" spans="1:7" x14ac:dyDescent="0.25">
      <c r="A86" s="96"/>
      <c r="B86" s="96"/>
      <c r="C86" s="96"/>
      <c r="D86" s="96"/>
      <c r="E86" s="96"/>
      <c r="F86" s="96"/>
      <c r="G86" s="96"/>
    </row>
    <row r="87" spans="1:7" x14ac:dyDescent="0.25">
      <c r="A87" s="96"/>
      <c r="B87" s="96"/>
      <c r="C87" s="96"/>
      <c r="D87" s="96"/>
      <c r="E87" s="96"/>
      <c r="F87" s="96"/>
      <c r="G87" s="96"/>
    </row>
    <row r="88" spans="1:7" x14ac:dyDescent="0.25">
      <c r="A88" s="96"/>
      <c r="B88" s="96"/>
      <c r="C88" s="96"/>
      <c r="D88" s="96"/>
      <c r="E88" s="96"/>
      <c r="F88" s="96"/>
      <c r="G88" s="96"/>
    </row>
    <row r="89" spans="1:7" x14ac:dyDescent="0.25">
      <c r="A89" s="96"/>
      <c r="B89" s="96"/>
      <c r="C89" s="96"/>
      <c r="D89" s="96"/>
      <c r="E89" s="96"/>
      <c r="F89" s="96"/>
      <c r="G89" s="96"/>
    </row>
    <row r="90" spans="1:7" x14ac:dyDescent="0.25">
      <c r="A90" s="96"/>
      <c r="B90" s="96"/>
      <c r="C90" s="96"/>
      <c r="D90" s="96"/>
      <c r="E90" s="96"/>
      <c r="F90" s="96"/>
      <c r="G90" s="96"/>
    </row>
    <row r="91" spans="1:7" x14ac:dyDescent="0.25">
      <c r="A91" s="96"/>
      <c r="B91" s="96"/>
      <c r="C91" s="96"/>
      <c r="D91" s="96"/>
      <c r="E91" s="96"/>
      <c r="F91" s="96"/>
      <c r="G91" s="96"/>
    </row>
    <row r="92" spans="1:7" x14ac:dyDescent="0.25">
      <c r="A92" s="96"/>
      <c r="B92" s="96"/>
      <c r="C92" s="96"/>
      <c r="D92" s="96"/>
      <c r="E92" s="96"/>
      <c r="F92" s="96"/>
      <c r="G92" s="96"/>
    </row>
  </sheetData>
  <mergeCells count="18">
    <mergeCell ref="Q13:S13"/>
    <mergeCell ref="A43:G43"/>
    <mergeCell ref="A50:G50"/>
    <mergeCell ref="A57:G57"/>
    <mergeCell ref="A78:G78"/>
    <mergeCell ref="A36:G36"/>
    <mergeCell ref="O13:O14"/>
    <mergeCell ref="A1:G1"/>
    <mergeCell ref="A8:G8"/>
    <mergeCell ref="A15:G15"/>
    <mergeCell ref="A22:G22"/>
    <mergeCell ref="A29:G29"/>
    <mergeCell ref="J2:M2"/>
    <mergeCell ref="J5:M5"/>
    <mergeCell ref="A7:D7"/>
    <mergeCell ref="A64:G64"/>
    <mergeCell ref="A71:G71"/>
    <mergeCell ref="K13:M13"/>
  </mergeCells>
  <pageMargins left="0.7" right="0.7" top="0.75" bottom="0.75" header="0.3" footer="0.3"/>
  <pageSetup orientation="portrait" r:id="rId1"/>
  <tableParts count="1">
    <tablePart r:id="rId2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2"/>
  <sheetViews>
    <sheetView workbookViewId="0">
      <selection activeCell="D9" sqref="D9"/>
    </sheetView>
  </sheetViews>
  <sheetFormatPr baseColWidth="10" defaultRowHeight="15" x14ac:dyDescent="0.25"/>
  <cols>
    <col min="2" max="2" width="22.28515625" customWidth="1"/>
    <col min="3" max="3" width="38" customWidth="1"/>
    <col min="4" max="4" width="22.5703125" customWidth="1"/>
  </cols>
  <sheetData>
    <row r="1" spans="1:4" x14ac:dyDescent="0.25">
      <c r="A1" t="s">
        <v>11</v>
      </c>
    </row>
    <row r="3" spans="1:4" x14ac:dyDescent="0.25">
      <c r="C3" s="1" t="s">
        <v>27</v>
      </c>
      <c r="D3" s="1" t="s">
        <v>29</v>
      </c>
    </row>
    <row r="4" spans="1:4" x14ac:dyDescent="0.25">
      <c r="B4" s="1" t="s">
        <v>12</v>
      </c>
      <c r="C4" s="2">
        <v>0</v>
      </c>
    </row>
    <row r="5" spans="1:4" x14ac:dyDescent="0.25">
      <c r="B5" s="1" t="s">
        <v>13</v>
      </c>
      <c r="C5" s="1" t="s">
        <v>24</v>
      </c>
      <c r="D5" t="s">
        <v>31</v>
      </c>
    </row>
    <row r="6" spans="1:4" x14ac:dyDescent="0.25">
      <c r="B6" s="1" t="s">
        <v>14</v>
      </c>
      <c r="C6" s="1" t="s">
        <v>25</v>
      </c>
    </row>
    <row r="7" spans="1:4" x14ac:dyDescent="0.25">
      <c r="B7" s="1" t="s">
        <v>15</v>
      </c>
      <c r="C7" s="1" t="s">
        <v>26</v>
      </c>
    </row>
    <row r="8" spans="1:4" ht="45" x14ac:dyDescent="0.25">
      <c r="B8" s="1" t="s">
        <v>16</v>
      </c>
      <c r="C8" s="3" t="s">
        <v>17</v>
      </c>
    </row>
    <row r="9" spans="1:4" x14ac:dyDescent="0.25">
      <c r="B9" s="1" t="s">
        <v>20</v>
      </c>
      <c r="C9" s="3" t="s">
        <v>18</v>
      </c>
    </row>
    <row r="10" spans="1:4" ht="60" x14ac:dyDescent="0.25">
      <c r="B10" s="1" t="s">
        <v>21</v>
      </c>
      <c r="C10" s="3" t="s">
        <v>19</v>
      </c>
      <c r="D10" t="s">
        <v>32</v>
      </c>
    </row>
    <row r="11" spans="1:4" ht="45" x14ac:dyDescent="0.25">
      <c r="B11" s="1" t="s">
        <v>22</v>
      </c>
      <c r="C11" s="3" t="s">
        <v>23</v>
      </c>
    </row>
    <row r="12" spans="1:4" x14ac:dyDescent="0.25">
      <c r="B12" s="1" t="s">
        <v>30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N61"/>
  <sheetViews>
    <sheetView zoomScale="55" zoomScaleNormal="55" workbookViewId="0">
      <selection activeCell="E5" sqref="E5"/>
    </sheetView>
  </sheetViews>
  <sheetFormatPr baseColWidth="10" defaultRowHeight="15" x14ac:dyDescent="0.25"/>
  <sheetData>
    <row r="1" spans="1:66" x14ac:dyDescent="0.25">
      <c r="A1" s="16"/>
      <c r="B1" s="16"/>
      <c r="C1" s="17" t="s">
        <v>33</v>
      </c>
      <c r="D1" s="17" t="s">
        <v>34</v>
      </c>
      <c r="E1" s="17" t="s">
        <v>35</v>
      </c>
      <c r="F1" s="17" t="s">
        <v>36</v>
      </c>
      <c r="G1" s="49" t="s">
        <v>37</v>
      </c>
      <c r="H1" s="49" t="s">
        <v>38</v>
      </c>
      <c r="I1" s="49" t="s">
        <v>39</v>
      </c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148" t="s">
        <v>40</v>
      </c>
      <c r="W1" s="148"/>
      <c r="X1" s="148"/>
      <c r="Y1" s="6"/>
      <c r="Z1" s="6"/>
      <c r="AA1" s="148" t="s">
        <v>41</v>
      </c>
      <c r="AB1" s="148"/>
      <c r="AC1" s="148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  <c r="AP1" s="6"/>
      <c r="AQ1" s="6"/>
      <c r="AR1" s="6"/>
      <c r="AS1" s="6"/>
      <c r="AT1" s="6"/>
      <c r="AU1" s="6"/>
      <c r="AV1" s="6"/>
      <c r="AW1" s="6"/>
      <c r="AX1" s="6"/>
      <c r="AY1" s="6"/>
      <c r="AZ1" s="6"/>
      <c r="BA1" s="6"/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  <c r="BM1" s="6"/>
      <c r="BN1" s="6"/>
    </row>
    <row r="2" spans="1:66" ht="45.75" thickBot="1" x14ac:dyDescent="0.3">
      <c r="A2" s="11"/>
      <c r="B2" s="11"/>
      <c r="C2" s="12" t="s">
        <v>42</v>
      </c>
      <c r="D2" s="12" t="s">
        <v>43</v>
      </c>
      <c r="E2" s="12" t="s">
        <v>44</v>
      </c>
      <c r="F2" s="12" t="s">
        <v>45</v>
      </c>
      <c r="G2" s="12" t="s">
        <v>46</v>
      </c>
      <c r="H2" s="12" t="s">
        <v>47</v>
      </c>
      <c r="I2" s="12" t="s">
        <v>48</v>
      </c>
      <c r="J2" s="6"/>
      <c r="K2" s="16"/>
      <c r="L2" s="16"/>
      <c r="M2" s="28">
        <v>1</v>
      </c>
      <c r="N2" s="28">
        <v>2</v>
      </c>
      <c r="O2" s="28">
        <v>3</v>
      </c>
      <c r="P2" s="149"/>
      <c r="Q2" s="151"/>
      <c r="R2" s="153" t="s">
        <v>49</v>
      </c>
      <c r="S2" s="6"/>
      <c r="T2" s="16"/>
      <c r="U2" s="16"/>
      <c r="V2" s="28">
        <v>1</v>
      </c>
      <c r="W2" s="28">
        <v>2</v>
      </c>
      <c r="X2" s="28">
        <v>3</v>
      </c>
      <c r="Y2" s="155" t="s">
        <v>50</v>
      </c>
      <c r="Z2" s="43"/>
      <c r="AA2" s="28">
        <v>1</v>
      </c>
      <c r="AB2" s="28">
        <v>2</v>
      </c>
      <c r="AC2" s="28">
        <v>3</v>
      </c>
      <c r="AD2" s="6"/>
      <c r="AE2" s="6"/>
      <c r="AF2" s="6"/>
      <c r="AG2" s="6"/>
      <c r="AH2" s="6"/>
      <c r="AI2" s="6"/>
      <c r="AJ2" s="6"/>
      <c r="AK2" s="6"/>
      <c r="AL2" s="6"/>
      <c r="AM2" s="6"/>
      <c r="AN2" s="54"/>
      <c r="AO2" s="54">
        <v>0.48</v>
      </c>
      <c r="AP2" s="54">
        <v>7.0000000000000007E-2</v>
      </c>
      <c r="AQ2" s="54">
        <v>0.43</v>
      </c>
      <c r="AR2" s="54"/>
      <c r="AS2" s="54"/>
      <c r="AT2" s="54"/>
      <c r="AU2" s="54"/>
      <c r="AV2" s="54"/>
      <c r="AW2" s="54"/>
      <c r="AX2" s="54"/>
      <c r="AY2" s="54"/>
      <c r="AZ2" s="54"/>
      <c r="BA2" s="54"/>
      <c r="BB2" s="54"/>
      <c r="BC2" s="54"/>
      <c r="BD2" s="54"/>
      <c r="BE2" s="54"/>
      <c r="BF2" s="54"/>
      <c r="BG2" s="54"/>
      <c r="BH2" s="54"/>
      <c r="BI2" s="54"/>
      <c r="BJ2" s="54"/>
      <c r="BK2" s="54"/>
      <c r="BL2" s="54"/>
      <c r="BM2" s="54"/>
      <c r="BN2" s="55"/>
    </row>
    <row r="3" spans="1:66" ht="30.75" thickBot="1" x14ac:dyDescent="0.3">
      <c r="A3" s="13" t="s">
        <v>33</v>
      </c>
      <c r="B3" s="10" t="s">
        <v>42</v>
      </c>
      <c r="C3" s="9">
        <v>1</v>
      </c>
      <c r="D3" s="9">
        <v>2</v>
      </c>
      <c r="E3" s="9">
        <v>6</v>
      </c>
      <c r="F3" s="9">
        <v>4</v>
      </c>
      <c r="G3" s="9">
        <v>4</v>
      </c>
      <c r="H3" s="9">
        <v>8</v>
      </c>
      <c r="I3" s="9">
        <v>8</v>
      </c>
      <c r="J3" s="6"/>
      <c r="K3" s="11"/>
      <c r="L3" s="11"/>
      <c r="M3" s="29" t="s">
        <v>51</v>
      </c>
      <c r="N3" s="12" t="s">
        <v>52</v>
      </c>
      <c r="O3" s="12" t="s">
        <v>53</v>
      </c>
      <c r="P3" s="150"/>
      <c r="Q3" s="152"/>
      <c r="R3" s="154"/>
      <c r="S3" s="6"/>
      <c r="T3" s="156" t="s">
        <v>54</v>
      </c>
      <c r="U3" s="156"/>
      <c r="V3" s="29" t="s">
        <v>51</v>
      </c>
      <c r="W3" s="12" t="s">
        <v>52</v>
      </c>
      <c r="X3" s="12" t="s">
        <v>53</v>
      </c>
      <c r="Y3" s="155"/>
      <c r="Z3" s="43"/>
      <c r="AA3" s="29" t="s">
        <v>51</v>
      </c>
      <c r="AB3" s="12" t="s">
        <v>52</v>
      </c>
      <c r="AC3" s="12" t="s">
        <v>53</v>
      </c>
      <c r="AD3" s="6"/>
      <c r="AE3" s="6"/>
      <c r="AF3" s="6"/>
      <c r="AG3" s="6"/>
      <c r="AH3" s="6"/>
      <c r="AI3" s="6"/>
      <c r="AJ3" s="6"/>
      <c r="AK3" s="6"/>
      <c r="AL3" s="6"/>
      <c r="AM3" s="6"/>
      <c r="AN3" s="54"/>
      <c r="AO3" s="54" t="s">
        <v>55</v>
      </c>
      <c r="AP3" s="54" t="s">
        <v>56</v>
      </c>
      <c r="AQ3" s="54" t="s">
        <v>57</v>
      </c>
      <c r="AR3" s="54"/>
      <c r="AS3" s="54"/>
      <c r="AT3" s="54"/>
      <c r="AU3" s="54"/>
      <c r="AV3" s="54"/>
      <c r="AW3" s="54"/>
      <c r="AX3" s="54"/>
      <c r="AY3" s="54"/>
      <c r="AZ3" s="54"/>
      <c r="BA3" s="54"/>
      <c r="BB3" s="54"/>
      <c r="BC3" s="54" t="s">
        <v>58</v>
      </c>
      <c r="BD3" s="54"/>
      <c r="BE3" s="54"/>
      <c r="BF3" s="54"/>
      <c r="BG3" s="54"/>
      <c r="BH3" s="54"/>
      <c r="BI3" s="54"/>
      <c r="BJ3" s="54"/>
      <c r="BK3" s="54"/>
      <c r="BL3" s="54"/>
      <c r="BM3" s="54"/>
      <c r="BN3" s="55"/>
    </row>
    <row r="4" spans="1:66" ht="30.75" thickBot="1" x14ac:dyDescent="0.3">
      <c r="A4" s="13" t="s">
        <v>34</v>
      </c>
      <c r="B4" s="10" t="s">
        <v>43</v>
      </c>
      <c r="C4" s="9">
        <v>0.5</v>
      </c>
      <c r="D4" s="9">
        <v>1</v>
      </c>
      <c r="E4" s="9">
        <v>3</v>
      </c>
      <c r="F4" s="9">
        <v>6</v>
      </c>
      <c r="G4" s="9">
        <v>2</v>
      </c>
      <c r="H4" s="9">
        <v>2</v>
      </c>
      <c r="I4" s="9">
        <v>6</v>
      </c>
      <c r="J4" s="6"/>
      <c r="K4" s="30">
        <v>1</v>
      </c>
      <c r="L4" s="31" t="s">
        <v>51</v>
      </c>
      <c r="M4" s="32">
        <v>1</v>
      </c>
      <c r="N4" s="32">
        <v>2</v>
      </c>
      <c r="O4" s="32">
        <v>4</v>
      </c>
      <c r="P4" s="33">
        <v>8</v>
      </c>
      <c r="Q4" s="34">
        <v>1.9999999999999998</v>
      </c>
      <c r="R4" s="44">
        <v>0.55842454309479728</v>
      </c>
      <c r="S4" s="6"/>
      <c r="T4" s="30" t="s">
        <v>33</v>
      </c>
      <c r="U4" s="31" t="s">
        <v>42</v>
      </c>
      <c r="V4" s="33">
        <v>0.55842454309479728</v>
      </c>
      <c r="W4" s="33">
        <v>0.31961826393597564</v>
      </c>
      <c r="X4" s="33">
        <v>0.12195719296922709</v>
      </c>
      <c r="Y4" s="42">
        <v>0.39174732207926671</v>
      </c>
      <c r="Z4" s="42"/>
      <c r="AA4" s="33">
        <v>0.2187613193407249</v>
      </c>
      <c r="AB4" s="33">
        <v>0.12520959898454273</v>
      </c>
      <c r="AC4" s="33">
        <v>4.7776403753999087E-2</v>
      </c>
      <c r="AD4" s="42">
        <v>0.39174732207926671</v>
      </c>
      <c r="AE4" s="6"/>
      <c r="AF4" s="6"/>
      <c r="AG4" s="6"/>
      <c r="AH4" s="6"/>
      <c r="AI4" s="6"/>
      <c r="AJ4" s="6"/>
      <c r="AK4" s="6"/>
      <c r="AL4" s="6"/>
      <c r="AM4" s="6"/>
      <c r="AN4" s="54" t="s">
        <v>59</v>
      </c>
      <c r="AO4" s="54">
        <v>0.23</v>
      </c>
      <c r="AP4" s="54">
        <v>0.14000000000000001</v>
      </c>
      <c r="AQ4" s="54">
        <v>0.55000000000000004</v>
      </c>
      <c r="AR4" s="54">
        <v>0.25</v>
      </c>
      <c r="AS4" s="54">
        <v>0.25</v>
      </c>
      <c r="AT4" s="54">
        <v>0.33</v>
      </c>
      <c r="AU4" s="54">
        <v>0.34</v>
      </c>
      <c r="AV4" s="54">
        <v>0.34</v>
      </c>
      <c r="AW4" s="54">
        <v>0.33</v>
      </c>
      <c r="AX4" s="54">
        <v>0.33</v>
      </c>
      <c r="AY4" s="54">
        <v>0.33</v>
      </c>
      <c r="AZ4" s="54">
        <v>0.1</v>
      </c>
      <c r="BA4" s="54">
        <v>0.6</v>
      </c>
      <c r="BB4" s="54">
        <v>0.33</v>
      </c>
      <c r="BC4" s="54">
        <v>0.2</v>
      </c>
      <c r="BD4" s="54">
        <v>0.33</v>
      </c>
      <c r="BE4" s="54">
        <v>0.33</v>
      </c>
      <c r="BF4" s="54"/>
      <c r="BG4" s="54"/>
      <c r="BH4" s="147">
        <v>1</v>
      </c>
      <c r="BI4" s="147">
        <v>0.75</v>
      </c>
      <c r="BJ4" s="147">
        <v>0.63700000000000001</v>
      </c>
      <c r="BK4" s="54">
        <v>0.4869</v>
      </c>
      <c r="BL4" s="54"/>
      <c r="BM4" s="56">
        <v>0.23261647500000002</v>
      </c>
      <c r="BN4" s="55"/>
    </row>
    <row r="5" spans="1:66" ht="30.75" thickBot="1" x14ac:dyDescent="0.3">
      <c r="A5" s="13" t="s">
        <v>35</v>
      </c>
      <c r="B5" s="10" t="s">
        <v>44</v>
      </c>
      <c r="C5" s="9">
        <v>0.16666666666666666</v>
      </c>
      <c r="D5" s="9">
        <v>0.33333333333333331</v>
      </c>
      <c r="E5" s="9">
        <v>1</v>
      </c>
      <c r="F5" s="9">
        <v>2</v>
      </c>
      <c r="G5" s="9">
        <v>2</v>
      </c>
      <c r="H5" s="9">
        <v>6</v>
      </c>
      <c r="I5" s="9">
        <v>8</v>
      </c>
      <c r="J5" s="6"/>
      <c r="K5" s="35">
        <v>2</v>
      </c>
      <c r="L5" s="36" t="s">
        <v>52</v>
      </c>
      <c r="M5" s="37">
        <v>0.5</v>
      </c>
      <c r="N5" s="37">
        <v>1</v>
      </c>
      <c r="O5" s="37">
        <v>3</v>
      </c>
      <c r="P5" s="38">
        <v>1.5</v>
      </c>
      <c r="Q5" s="39">
        <v>1.1447142425533319</v>
      </c>
      <c r="R5" s="44">
        <v>0.31961826393597564</v>
      </c>
      <c r="S5" s="6"/>
      <c r="T5" s="35" t="s">
        <v>34</v>
      </c>
      <c r="U5" s="31" t="s">
        <v>43</v>
      </c>
      <c r="V5" s="38">
        <v>0.12430595654389986</v>
      </c>
      <c r="W5" s="38">
        <v>0.5171336186319182</v>
      </c>
      <c r="X5" s="38">
        <v>0.35856042482418193</v>
      </c>
      <c r="Y5" s="42">
        <v>0.21993169890080122</v>
      </c>
      <c r="Z5" s="42"/>
      <c r="AA5" s="33">
        <v>2.7338820206189066E-2</v>
      </c>
      <c r="AB5" s="33">
        <v>0.1137340753044368</v>
      </c>
      <c r="AC5" s="33">
        <v>7.8858803390175355E-2</v>
      </c>
      <c r="AD5" s="42">
        <v>0.21993169890080122</v>
      </c>
      <c r="AE5" s="6"/>
      <c r="AF5" s="6"/>
      <c r="AG5" s="6"/>
      <c r="AH5" s="6"/>
      <c r="AI5" s="6"/>
      <c r="AJ5" s="6"/>
      <c r="AK5" s="6"/>
      <c r="AL5" s="6"/>
      <c r="AM5" s="6"/>
      <c r="AN5" s="54" t="s">
        <v>60</v>
      </c>
      <c r="AO5" s="54">
        <v>0.38</v>
      </c>
      <c r="AP5" s="54">
        <v>0.33</v>
      </c>
      <c r="AQ5" s="54">
        <v>0.21</v>
      </c>
      <c r="AR5" s="54">
        <v>0.59</v>
      </c>
      <c r="AS5" s="54">
        <v>0.59</v>
      </c>
      <c r="AT5" s="54">
        <v>0.31</v>
      </c>
      <c r="AU5" s="54">
        <v>0.33</v>
      </c>
      <c r="AV5" s="54">
        <v>0.33</v>
      </c>
      <c r="AW5" s="54">
        <v>0.34</v>
      </c>
      <c r="AX5" s="54">
        <v>0.33</v>
      </c>
      <c r="AY5" s="54">
        <v>0.33</v>
      </c>
      <c r="AZ5" s="54">
        <v>0.26</v>
      </c>
      <c r="BA5" s="54">
        <v>0.2</v>
      </c>
      <c r="BB5" s="54">
        <v>0.33</v>
      </c>
      <c r="BC5" s="54">
        <v>0.2</v>
      </c>
      <c r="BD5" s="54">
        <v>0.33</v>
      </c>
      <c r="BE5" s="54">
        <v>0.33</v>
      </c>
      <c r="BF5" s="54"/>
      <c r="BG5" s="54"/>
      <c r="BH5" s="147"/>
      <c r="BI5" s="147"/>
      <c r="BJ5" s="147"/>
      <c r="BK5" s="54">
        <v>7.7799999999999994E-2</v>
      </c>
      <c r="BL5" s="54"/>
      <c r="BM5" s="56">
        <v>3.7168949999999992E-2</v>
      </c>
      <c r="BN5" s="55"/>
    </row>
    <row r="6" spans="1:66" ht="45.75" thickBot="1" x14ac:dyDescent="0.3">
      <c r="A6" s="50" t="s">
        <v>36</v>
      </c>
      <c r="B6" s="10" t="s">
        <v>45</v>
      </c>
      <c r="C6" s="7">
        <v>0.25</v>
      </c>
      <c r="D6" s="7">
        <v>0.16666666666666666</v>
      </c>
      <c r="E6" s="7">
        <v>0.5</v>
      </c>
      <c r="F6" s="7">
        <v>1</v>
      </c>
      <c r="G6" s="7">
        <v>1</v>
      </c>
      <c r="H6" s="7">
        <v>1</v>
      </c>
      <c r="I6" s="7">
        <v>2</v>
      </c>
      <c r="J6" s="6"/>
      <c r="K6" s="35">
        <v>3</v>
      </c>
      <c r="L6" s="36" t="s">
        <v>53</v>
      </c>
      <c r="M6" s="37">
        <v>0.25</v>
      </c>
      <c r="N6" s="37">
        <v>0.33333333333333331</v>
      </c>
      <c r="O6" s="37">
        <v>1</v>
      </c>
      <c r="P6" s="38">
        <v>8.3333333333333329E-2</v>
      </c>
      <c r="Q6" s="39">
        <v>0.4367902323681494</v>
      </c>
      <c r="R6" s="44">
        <v>0.12195719296922709</v>
      </c>
      <c r="S6" s="6"/>
      <c r="T6" s="35" t="s">
        <v>35</v>
      </c>
      <c r="U6" s="31" t="s">
        <v>44</v>
      </c>
      <c r="V6" s="38">
        <v>0.5714285714285714</v>
      </c>
      <c r="W6" s="38">
        <v>0.2857142857142857</v>
      </c>
      <c r="X6" s="38">
        <v>0.14285714285714288</v>
      </c>
      <c r="Y6" s="42">
        <v>0.14310528806723444</v>
      </c>
      <c r="Z6" s="42"/>
      <c r="AA6" s="33">
        <v>8.1774450324133954E-2</v>
      </c>
      <c r="AB6" s="33">
        <v>4.0887225162066977E-2</v>
      </c>
      <c r="AC6" s="33">
        <v>2.0443612581033496E-2</v>
      </c>
      <c r="AD6" s="42">
        <v>0.14310528806723444</v>
      </c>
      <c r="AE6" s="6"/>
      <c r="AF6" s="6"/>
      <c r="AG6" s="6"/>
      <c r="AH6" s="6"/>
      <c r="AI6" s="6"/>
      <c r="AJ6" s="6"/>
      <c r="AK6" s="6"/>
      <c r="AL6" s="6"/>
      <c r="AM6" s="6"/>
      <c r="AN6" s="54" t="s">
        <v>61</v>
      </c>
      <c r="AO6" s="54">
        <v>0.39</v>
      </c>
      <c r="AP6" s="54">
        <v>0.53</v>
      </c>
      <c r="AQ6" s="54">
        <v>0.24</v>
      </c>
      <c r="AR6" s="54">
        <v>0.16</v>
      </c>
      <c r="AS6" s="54">
        <v>0.16</v>
      </c>
      <c r="AT6" s="54">
        <v>0.36</v>
      </c>
      <c r="AU6" s="54">
        <v>0.33</v>
      </c>
      <c r="AV6" s="54">
        <v>0.33</v>
      </c>
      <c r="AW6" s="54">
        <v>0.33</v>
      </c>
      <c r="AX6" s="54">
        <v>0.33</v>
      </c>
      <c r="AY6" s="54">
        <v>0.33</v>
      </c>
      <c r="AZ6" s="54">
        <v>0.64</v>
      </c>
      <c r="BA6" s="54">
        <v>0.2</v>
      </c>
      <c r="BB6" s="54">
        <v>0.33</v>
      </c>
      <c r="BC6" s="54">
        <v>0.6</v>
      </c>
      <c r="BD6" s="54">
        <v>0.33</v>
      </c>
      <c r="BE6" s="54">
        <v>0.33</v>
      </c>
      <c r="BF6" s="54"/>
      <c r="BG6" s="54"/>
      <c r="BH6" s="147"/>
      <c r="BI6" s="147"/>
      <c r="BJ6" s="147"/>
      <c r="BK6" s="54">
        <v>0.43530000000000002</v>
      </c>
      <c r="BL6" s="54"/>
      <c r="BM6" s="56">
        <v>0.20796457500000004</v>
      </c>
      <c r="BN6" s="55"/>
    </row>
    <row r="7" spans="1:66" ht="45.75" thickBot="1" x14ac:dyDescent="0.3">
      <c r="A7" s="50"/>
      <c r="B7" s="10" t="s">
        <v>46</v>
      </c>
      <c r="C7" s="7">
        <v>0.25</v>
      </c>
      <c r="D7" s="7">
        <v>0.5</v>
      </c>
      <c r="E7" s="7">
        <v>0.5</v>
      </c>
      <c r="F7" s="7">
        <v>1</v>
      </c>
      <c r="G7" s="7">
        <v>1</v>
      </c>
      <c r="H7" s="7">
        <v>2</v>
      </c>
      <c r="I7" s="7">
        <v>6</v>
      </c>
      <c r="J7" s="6"/>
      <c r="K7" s="157" t="s">
        <v>62</v>
      </c>
      <c r="L7" s="157"/>
      <c r="M7" s="15"/>
      <c r="N7" s="15"/>
      <c r="O7" s="15"/>
      <c r="P7" s="15"/>
      <c r="Q7" s="40">
        <v>3.5815044749214811</v>
      </c>
      <c r="R7" s="40">
        <v>1</v>
      </c>
      <c r="S7" s="6"/>
      <c r="T7" s="14" t="s">
        <v>36</v>
      </c>
      <c r="U7" s="31" t="s">
        <v>45</v>
      </c>
      <c r="V7" s="41">
        <v>8.8983047321118211E-2</v>
      </c>
      <c r="W7" s="41">
        <v>0.58763109727856044</v>
      </c>
      <c r="X7" s="41">
        <v>0.32338585540032128</v>
      </c>
      <c r="Y7" s="42">
        <v>6.4806922941898742E-2</v>
      </c>
      <c r="Z7" s="42"/>
      <c r="AA7" s="33">
        <v>5.766717490875037E-3</v>
      </c>
      <c r="AB7" s="33">
        <v>3.8082563239595073E-2</v>
      </c>
      <c r="AC7" s="33">
        <v>2.095764221142863E-2</v>
      </c>
      <c r="AD7" s="42">
        <v>6.4806922941898742E-2</v>
      </c>
      <c r="AE7" s="6"/>
      <c r="AF7" s="6"/>
      <c r="AG7" s="6"/>
      <c r="AH7" s="6"/>
      <c r="AI7" s="6"/>
      <c r="AJ7" s="6"/>
      <c r="AK7" s="6"/>
      <c r="AL7" s="6"/>
      <c r="AM7" s="6"/>
      <c r="AN7" s="54"/>
      <c r="AO7" s="54"/>
      <c r="AP7" s="54"/>
      <c r="AQ7" s="54"/>
      <c r="AR7" s="54"/>
      <c r="AS7" s="54"/>
      <c r="AT7" s="54"/>
      <c r="AU7" s="54"/>
      <c r="AV7" s="54"/>
      <c r="AW7" s="54"/>
      <c r="AX7" s="54"/>
      <c r="AY7" s="54"/>
      <c r="AZ7" s="54"/>
      <c r="BA7" s="54"/>
      <c r="BB7" s="54"/>
      <c r="BC7" s="54"/>
      <c r="BD7" s="54"/>
      <c r="BE7" s="54"/>
      <c r="BF7" s="54"/>
      <c r="BG7" s="54"/>
      <c r="BH7" s="147"/>
      <c r="BI7" s="147"/>
      <c r="BJ7" s="147">
        <v>0.25829999999999997</v>
      </c>
      <c r="BK7" s="54">
        <v>7.0400000000000004E-2</v>
      </c>
      <c r="BL7" s="54"/>
      <c r="BM7" s="57">
        <v>1.3638239999999999E-2</v>
      </c>
      <c r="BN7" s="55"/>
    </row>
    <row r="8" spans="1:66" ht="45.75" thickBot="1" x14ac:dyDescent="0.3">
      <c r="A8" s="50"/>
      <c r="B8" s="10" t="s">
        <v>47</v>
      </c>
      <c r="C8" s="7">
        <v>0.125</v>
      </c>
      <c r="D8" s="7">
        <v>0.5</v>
      </c>
      <c r="E8" s="7">
        <v>0.16666666666666666</v>
      </c>
      <c r="F8" s="7">
        <v>1</v>
      </c>
      <c r="G8" s="7">
        <v>0.5</v>
      </c>
      <c r="H8" s="7">
        <v>1</v>
      </c>
      <c r="I8" s="7">
        <v>3</v>
      </c>
      <c r="J8" s="6"/>
      <c r="K8" s="6"/>
      <c r="L8" s="6"/>
      <c r="M8" s="6"/>
      <c r="N8" s="6"/>
      <c r="O8" s="6"/>
      <c r="P8" s="6"/>
      <c r="Q8" s="6"/>
      <c r="R8" s="6"/>
      <c r="S8" s="6"/>
      <c r="T8" s="35" t="s">
        <v>37</v>
      </c>
      <c r="U8" s="31" t="s">
        <v>46</v>
      </c>
      <c r="V8" s="38">
        <v>0.65193182900160485</v>
      </c>
      <c r="W8" s="38">
        <v>0.11300607093657321</v>
      </c>
      <c r="X8" s="38">
        <v>0.2350621000618219</v>
      </c>
      <c r="Y8" s="42">
        <v>9.7936830519816678E-2</v>
      </c>
      <c r="Z8" s="42"/>
      <c r="AA8" s="33">
        <v>6.3848137047404288E-2</v>
      </c>
      <c r="AB8" s="33">
        <v>1.1067456417025551E-2</v>
      </c>
      <c r="AC8" s="33">
        <v>2.3021237055386841E-2</v>
      </c>
      <c r="AD8" s="42">
        <v>9.7936830519816692E-2</v>
      </c>
      <c r="AE8" s="6"/>
      <c r="AF8" s="6"/>
      <c r="AG8" s="6"/>
      <c r="AH8" s="6"/>
      <c r="AI8" s="6"/>
      <c r="AJ8" s="6"/>
      <c r="AK8" s="6"/>
      <c r="AL8" s="6"/>
      <c r="AM8" s="6"/>
      <c r="AN8" s="54"/>
      <c r="AO8" s="57">
        <v>0.23261647500000002</v>
      </c>
      <c r="AP8" s="57">
        <v>3.7168949999999992E-2</v>
      </c>
      <c r="AQ8" s="57">
        <v>0.20796457500000004</v>
      </c>
      <c r="AR8" s="57">
        <v>1.3638239999999999E-2</v>
      </c>
      <c r="AS8" s="57">
        <v>3.4521794999999994E-2</v>
      </c>
      <c r="AT8" s="57">
        <v>0.14556496499999996</v>
      </c>
      <c r="AU8" s="57">
        <v>3.3655814999999999E-2</v>
      </c>
      <c r="AV8" s="57">
        <v>3.3655814999999999E-2</v>
      </c>
      <c r="AW8" s="57">
        <v>1.1221222499999999E-2</v>
      </c>
      <c r="AX8" s="57">
        <v>4.9023260000000006E-2</v>
      </c>
      <c r="AY8" s="57">
        <v>1.2641640000000003E-2</v>
      </c>
      <c r="AZ8" s="57">
        <v>5.4351000000000009E-3</v>
      </c>
      <c r="BA8" s="57">
        <v>7.3044899999999994E-3</v>
      </c>
      <c r="BB8" s="57">
        <v>4.6030299999999993E-3</v>
      </c>
      <c r="BC8" s="57">
        <v>1.7392480000000002E-2</v>
      </c>
      <c r="BD8" s="57">
        <v>2.5605119999999995E-2</v>
      </c>
      <c r="BE8" s="57">
        <v>0.12799488000000001</v>
      </c>
      <c r="BF8" s="54"/>
      <c r="BG8" s="54"/>
      <c r="BH8" s="147"/>
      <c r="BI8" s="147"/>
      <c r="BJ8" s="147"/>
      <c r="BK8" s="54">
        <v>0.1782</v>
      </c>
      <c r="BL8" s="54"/>
      <c r="BM8" s="57">
        <v>3.4521794999999994E-2</v>
      </c>
      <c r="BN8" s="55"/>
    </row>
    <row r="9" spans="1:66" ht="45.75" thickBot="1" x14ac:dyDescent="0.3">
      <c r="A9" s="50"/>
      <c r="B9" s="10" t="s">
        <v>48</v>
      </c>
      <c r="C9" s="7">
        <v>0.125</v>
      </c>
      <c r="D9" s="7">
        <v>0.16666666666666666</v>
      </c>
      <c r="E9" s="7">
        <v>0.125</v>
      </c>
      <c r="F9" s="7">
        <v>0.5</v>
      </c>
      <c r="G9" s="7">
        <v>0.16666666666666666</v>
      </c>
      <c r="H9" s="7">
        <v>0.33333333333333331</v>
      </c>
      <c r="I9" s="7">
        <v>1</v>
      </c>
      <c r="J9" s="6"/>
      <c r="K9" s="6"/>
      <c r="L9" s="6"/>
      <c r="M9" s="6"/>
      <c r="N9" s="6"/>
      <c r="O9" s="6"/>
      <c r="P9" s="6"/>
      <c r="Q9" s="6"/>
      <c r="R9" s="6"/>
      <c r="S9" s="6"/>
      <c r="T9" s="35" t="s">
        <v>38</v>
      </c>
      <c r="U9" s="31" t="s">
        <v>47</v>
      </c>
      <c r="V9" s="38">
        <v>0.12430595654389986</v>
      </c>
      <c r="W9" s="38">
        <v>0.5171336186319182</v>
      </c>
      <c r="X9" s="38">
        <v>0.35856042482418193</v>
      </c>
      <c r="Y9" s="42">
        <v>5.6333758212423389E-2</v>
      </c>
      <c r="Z9" s="42"/>
      <c r="AA9" s="33">
        <v>7.0026217003080638E-3</v>
      </c>
      <c r="AB9" s="33">
        <v>2.9132080235526048E-2</v>
      </c>
      <c r="AC9" s="33">
        <v>2.0199056276589279E-2</v>
      </c>
      <c r="AD9" s="42">
        <v>5.6333758212423389E-2</v>
      </c>
      <c r="AE9" s="6"/>
      <c r="AF9" s="6"/>
      <c r="AG9" s="6"/>
      <c r="AH9" s="6"/>
      <c r="AI9" s="6"/>
      <c r="AJ9" s="6"/>
      <c r="AK9" s="6"/>
      <c r="AL9" s="6"/>
      <c r="AM9" s="6"/>
      <c r="AN9" s="54"/>
      <c r="AO9" s="54"/>
      <c r="AP9" s="54"/>
      <c r="AQ9" s="54"/>
      <c r="AR9" s="54"/>
      <c r="AS9" s="54"/>
      <c r="AT9" s="54"/>
      <c r="AU9" s="54"/>
      <c r="AV9" s="54"/>
      <c r="AW9" s="54"/>
      <c r="AX9" s="54"/>
      <c r="AY9" s="54"/>
      <c r="AZ9" s="54"/>
      <c r="BA9" s="54"/>
      <c r="BB9" s="54"/>
      <c r="BC9" s="54"/>
      <c r="BD9" s="54"/>
      <c r="BE9" s="54"/>
      <c r="BF9" s="54"/>
      <c r="BG9" s="54"/>
      <c r="BH9" s="147"/>
      <c r="BI9" s="147"/>
      <c r="BJ9" s="147"/>
      <c r="BK9" s="54">
        <v>0.75139999999999996</v>
      </c>
      <c r="BL9" s="54"/>
      <c r="BM9" s="57">
        <v>0.14556496499999996</v>
      </c>
      <c r="BN9" s="55"/>
    </row>
    <row r="10" spans="1:66" ht="30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35" t="s">
        <v>39</v>
      </c>
      <c r="U10" s="31" t="s">
        <v>48</v>
      </c>
      <c r="V10" s="38">
        <v>0.14937313613222555</v>
      </c>
      <c r="W10" s="38">
        <v>0.47423014686416765</v>
      </c>
      <c r="X10" s="38">
        <v>0.37639671700360677</v>
      </c>
      <c r="Y10" s="42">
        <v>2.6138179278558517E-2</v>
      </c>
      <c r="Z10" s="42"/>
      <c r="AA10" s="33">
        <v>3.9043418116246386E-3</v>
      </c>
      <c r="AB10" s="33">
        <v>1.2395512598032749E-2</v>
      </c>
      <c r="AC10" s="33">
        <v>9.8383248689011289E-3</v>
      </c>
      <c r="AD10" s="42">
        <v>2.6138179278558514E-2</v>
      </c>
      <c r="AE10" s="6"/>
      <c r="AF10" s="6"/>
      <c r="AG10" s="6"/>
      <c r="AH10" s="6"/>
      <c r="AI10" s="6"/>
      <c r="AJ10" s="6"/>
      <c r="AK10" s="6"/>
      <c r="AL10" s="6"/>
      <c r="AM10" s="6"/>
      <c r="AN10" s="54"/>
      <c r="AO10" s="54"/>
      <c r="AP10" s="54"/>
      <c r="AQ10" s="54"/>
      <c r="AR10" s="54"/>
      <c r="AS10" s="54"/>
      <c r="AT10" s="54"/>
      <c r="AU10" s="54"/>
      <c r="AV10" s="54"/>
      <c r="AW10" s="54"/>
      <c r="AX10" s="54"/>
      <c r="AY10" s="54"/>
      <c r="AZ10" s="54"/>
      <c r="BA10" s="54"/>
      <c r="BB10" s="54"/>
      <c r="BC10" s="54"/>
      <c r="BD10" s="54"/>
      <c r="BE10" s="54"/>
      <c r="BF10" s="54"/>
      <c r="BG10" s="54"/>
      <c r="BH10" s="147"/>
      <c r="BI10" s="147"/>
      <c r="BJ10" s="147">
        <v>0.1047</v>
      </c>
      <c r="BK10" s="54">
        <v>0.42859999999999998</v>
      </c>
      <c r="BL10" s="54"/>
      <c r="BM10" s="57">
        <v>3.3655814999999999E-2</v>
      </c>
      <c r="BN10" s="55"/>
    </row>
    <row r="11" spans="1:66" x14ac:dyDescent="0.25">
      <c r="A11" s="6"/>
      <c r="B11" s="6"/>
      <c r="C11" s="6"/>
      <c r="D11" s="6"/>
      <c r="E11" s="6"/>
      <c r="F11" s="6"/>
      <c r="G11" s="6"/>
      <c r="H11" s="6"/>
      <c r="I11" s="6"/>
      <c r="J11" s="6"/>
      <c r="K11" s="16"/>
      <c r="L11" s="16"/>
      <c r="M11" s="28">
        <v>1</v>
      </c>
      <c r="N11" s="28">
        <v>2</v>
      </c>
      <c r="O11" s="28">
        <v>3</v>
      </c>
      <c r="P11" s="149"/>
      <c r="Q11" s="151"/>
      <c r="R11" s="153" t="s">
        <v>49</v>
      </c>
      <c r="S11" s="6"/>
      <c r="T11" s="6"/>
      <c r="U11" s="6"/>
      <c r="V11" s="6"/>
      <c r="W11" s="6"/>
      <c r="X11" s="6"/>
      <c r="Y11" s="42"/>
      <c r="Z11" s="7" t="s">
        <v>63</v>
      </c>
      <c r="AA11" s="47">
        <v>0.40839640792125992</v>
      </c>
      <c r="AB11" s="46">
        <v>0.37050851194122592</v>
      </c>
      <c r="AC11" s="45">
        <v>0.22109508013751381</v>
      </c>
      <c r="AD11" s="44"/>
      <c r="AE11" s="6"/>
      <c r="AF11" s="6"/>
      <c r="AG11" s="6"/>
      <c r="AH11" s="6"/>
      <c r="AI11" s="6"/>
      <c r="AJ11" s="6"/>
      <c r="AK11" s="6"/>
      <c r="AL11" s="6"/>
      <c r="AM11" s="6"/>
      <c r="AN11" s="54" t="s">
        <v>59</v>
      </c>
      <c r="AO11" s="54">
        <v>0</v>
      </c>
      <c r="AP11" s="54">
        <v>0</v>
      </c>
      <c r="AQ11" s="54">
        <v>0</v>
      </c>
      <c r="AR11" s="54">
        <v>0</v>
      </c>
      <c r="AS11" s="54">
        <v>0</v>
      </c>
      <c r="AT11" s="54">
        <v>0</v>
      </c>
      <c r="AU11" s="54">
        <v>0</v>
      </c>
      <c r="AV11" s="54">
        <v>0</v>
      </c>
      <c r="AW11" s="54">
        <v>0</v>
      </c>
      <c r="AX11" s="54">
        <v>0</v>
      </c>
      <c r="AY11" s="54">
        <v>0</v>
      </c>
      <c r="AZ11" s="54">
        <v>0</v>
      </c>
      <c r="BA11" s="54">
        <v>0</v>
      </c>
      <c r="BB11" s="54">
        <v>0</v>
      </c>
      <c r="BC11" s="54">
        <v>0</v>
      </c>
      <c r="BD11" s="54">
        <v>0</v>
      </c>
      <c r="BE11" s="54">
        <v>0</v>
      </c>
      <c r="BF11" s="58">
        <v>0</v>
      </c>
      <c r="BG11" s="54"/>
      <c r="BH11" s="147"/>
      <c r="BI11" s="147"/>
      <c r="BJ11" s="147"/>
      <c r="BK11" s="54">
        <v>0.42859999999999998</v>
      </c>
      <c r="BL11" s="54"/>
      <c r="BM11" s="57">
        <v>3.3655814999999999E-2</v>
      </c>
      <c r="BN11" s="55"/>
    </row>
    <row r="12" spans="1:66" ht="15.75" thickBot="1" x14ac:dyDescent="0.3">
      <c r="A12" s="6"/>
      <c r="B12" s="6"/>
      <c r="C12" s="6"/>
      <c r="D12" s="6"/>
      <c r="E12" s="6"/>
      <c r="F12" s="6"/>
      <c r="G12" s="6"/>
      <c r="H12" s="52"/>
      <c r="I12" s="52"/>
      <c r="J12" s="6"/>
      <c r="K12" s="11"/>
      <c r="L12" s="11"/>
      <c r="M12" s="29" t="s">
        <v>51</v>
      </c>
      <c r="N12" s="12" t="s">
        <v>52</v>
      </c>
      <c r="O12" s="12" t="s">
        <v>53</v>
      </c>
      <c r="P12" s="150"/>
      <c r="Q12" s="152"/>
      <c r="R12" s="154"/>
      <c r="S12" s="6"/>
      <c r="T12" s="6"/>
      <c r="U12" s="6"/>
      <c r="V12" s="6"/>
      <c r="W12" s="6"/>
      <c r="X12" s="6"/>
      <c r="Y12" s="6"/>
      <c r="Z12" s="6"/>
      <c r="AA12" s="6"/>
      <c r="AB12" s="6"/>
      <c r="AC12" s="6"/>
      <c r="AD12" s="6"/>
      <c r="AE12" s="6"/>
      <c r="AF12" s="6"/>
      <c r="AG12" s="6"/>
      <c r="AH12" s="6"/>
      <c r="AI12" s="6"/>
      <c r="AJ12" s="6"/>
      <c r="AK12" s="6"/>
      <c r="AL12" s="6"/>
      <c r="AM12" s="6"/>
      <c r="AN12" s="54" t="s">
        <v>60</v>
      </c>
      <c r="AO12" s="54">
        <v>0</v>
      </c>
      <c r="AP12" s="54">
        <v>0</v>
      </c>
      <c r="AQ12" s="54">
        <v>0</v>
      </c>
      <c r="AR12" s="54">
        <v>0</v>
      </c>
      <c r="AS12" s="54">
        <v>0</v>
      </c>
      <c r="AT12" s="54">
        <v>0</v>
      </c>
      <c r="AU12" s="54">
        <v>0</v>
      </c>
      <c r="AV12" s="54">
        <v>0</v>
      </c>
      <c r="AW12" s="54">
        <v>0</v>
      </c>
      <c r="AX12" s="54">
        <v>0</v>
      </c>
      <c r="AY12" s="54">
        <v>0</v>
      </c>
      <c r="AZ12" s="54">
        <v>0</v>
      </c>
      <c r="BA12" s="54">
        <v>0</v>
      </c>
      <c r="BB12" s="54">
        <v>0</v>
      </c>
      <c r="BC12" s="54">
        <v>0</v>
      </c>
      <c r="BD12" s="54">
        <v>0</v>
      </c>
      <c r="BE12" s="54">
        <v>0</v>
      </c>
      <c r="BF12" s="58">
        <v>0</v>
      </c>
      <c r="BG12" s="54"/>
      <c r="BH12" s="147"/>
      <c r="BI12" s="147"/>
      <c r="BJ12" s="147"/>
      <c r="BK12" s="54">
        <v>0.1429</v>
      </c>
      <c r="BL12" s="54"/>
      <c r="BM12" s="57">
        <v>1.1221222499999999E-2</v>
      </c>
      <c r="BN12" s="55"/>
    </row>
    <row r="13" spans="1:66" x14ac:dyDescent="0.25">
      <c r="A13" s="6"/>
      <c r="B13" s="6"/>
      <c r="C13" s="6"/>
      <c r="D13" s="6"/>
      <c r="E13" s="6"/>
      <c r="F13" s="6"/>
      <c r="G13" s="6"/>
      <c r="H13" s="52"/>
      <c r="I13" s="52"/>
      <c r="J13" s="6"/>
      <c r="K13" s="30">
        <v>1</v>
      </c>
      <c r="L13" s="31" t="s">
        <v>51</v>
      </c>
      <c r="M13" s="32">
        <v>1</v>
      </c>
      <c r="N13" s="32">
        <v>0.33333333333333331</v>
      </c>
      <c r="O13" s="32">
        <v>0.25</v>
      </c>
      <c r="P13" s="33">
        <v>8.3333333333333329E-2</v>
      </c>
      <c r="Q13" s="34">
        <v>0.4367902323681494</v>
      </c>
      <c r="R13" s="44">
        <v>0.12430595654389986</v>
      </c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54" t="s">
        <v>61</v>
      </c>
      <c r="AO13" s="54">
        <v>0</v>
      </c>
      <c r="AP13" s="54">
        <v>0</v>
      </c>
      <c r="AQ13" s="54">
        <v>0</v>
      </c>
      <c r="AR13" s="54">
        <v>0</v>
      </c>
      <c r="AS13" s="54">
        <v>0</v>
      </c>
      <c r="AT13" s="54">
        <v>0</v>
      </c>
      <c r="AU13" s="54">
        <v>0</v>
      </c>
      <c r="AV13" s="54">
        <v>0</v>
      </c>
      <c r="AW13" s="54">
        <v>0</v>
      </c>
      <c r="AX13" s="54">
        <v>0</v>
      </c>
      <c r="AY13" s="54">
        <v>0</v>
      </c>
      <c r="AZ13" s="54">
        <v>0</v>
      </c>
      <c r="BA13" s="54">
        <v>0</v>
      </c>
      <c r="BB13" s="54">
        <v>0</v>
      </c>
      <c r="BC13" s="54">
        <v>0</v>
      </c>
      <c r="BD13" s="54">
        <v>0</v>
      </c>
      <c r="BE13" s="54">
        <v>0</v>
      </c>
      <c r="BF13" s="58">
        <v>0</v>
      </c>
      <c r="BG13" s="54"/>
      <c r="BH13" s="147"/>
      <c r="BI13" s="147">
        <v>0.25</v>
      </c>
      <c r="BJ13" s="147">
        <v>0.26840000000000003</v>
      </c>
      <c r="BK13" s="54">
        <v>0.73060000000000003</v>
      </c>
      <c r="BL13" s="54"/>
      <c r="BM13" s="57">
        <v>4.9023260000000006E-2</v>
      </c>
      <c r="BN13" s="55"/>
    </row>
    <row r="14" spans="1:66" x14ac:dyDescent="0.25">
      <c r="A14" s="6"/>
      <c r="B14" s="6"/>
      <c r="C14" s="6"/>
      <c r="D14" s="6"/>
      <c r="E14" s="6"/>
      <c r="F14" s="6"/>
      <c r="G14" s="6"/>
      <c r="H14" s="52"/>
      <c r="I14" s="52"/>
      <c r="J14" s="6"/>
      <c r="K14" s="35">
        <v>2</v>
      </c>
      <c r="L14" s="36" t="s">
        <v>52</v>
      </c>
      <c r="M14" s="37">
        <v>3</v>
      </c>
      <c r="N14" s="37">
        <v>1</v>
      </c>
      <c r="O14" s="37">
        <v>2</v>
      </c>
      <c r="P14" s="38">
        <v>6</v>
      </c>
      <c r="Q14" s="39">
        <v>1.8171205928321397</v>
      </c>
      <c r="R14" s="44">
        <v>0.5171336186319182</v>
      </c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54"/>
      <c r="AO14" s="54"/>
      <c r="AP14" s="54"/>
      <c r="AQ14" s="54"/>
      <c r="AR14" s="54"/>
      <c r="AS14" s="54"/>
      <c r="AT14" s="54"/>
      <c r="AU14" s="54"/>
      <c r="AV14" s="54"/>
      <c r="AW14" s="54"/>
      <c r="AX14" s="54"/>
      <c r="AY14" s="54"/>
      <c r="AZ14" s="54"/>
      <c r="BA14" s="54"/>
      <c r="BB14" s="54"/>
      <c r="BC14" s="54"/>
      <c r="BD14" s="54"/>
      <c r="BE14" s="54"/>
      <c r="BF14" s="54">
        <v>0</v>
      </c>
      <c r="BG14" s="54"/>
      <c r="BH14" s="147"/>
      <c r="BI14" s="147"/>
      <c r="BJ14" s="147"/>
      <c r="BK14" s="54">
        <v>0.18840000000000001</v>
      </c>
      <c r="BL14" s="54"/>
      <c r="BM14" s="57">
        <v>1.2641640000000003E-2</v>
      </c>
      <c r="BN14" s="55"/>
    </row>
    <row r="15" spans="1:66" x14ac:dyDescent="0.25">
      <c r="A15" s="6"/>
      <c r="B15" s="6"/>
      <c r="C15" s="6"/>
      <c r="D15" s="6"/>
      <c r="E15" s="6"/>
      <c r="F15" s="6"/>
      <c r="G15" s="6"/>
      <c r="H15" s="52"/>
      <c r="I15" s="52"/>
      <c r="J15" s="6"/>
      <c r="K15" s="35">
        <v>3</v>
      </c>
      <c r="L15" s="36" t="s">
        <v>53</v>
      </c>
      <c r="M15" s="37">
        <v>4</v>
      </c>
      <c r="N15" s="37">
        <v>0.5</v>
      </c>
      <c r="O15" s="37">
        <v>1</v>
      </c>
      <c r="P15" s="38">
        <v>2</v>
      </c>
      <c r="Q15" s="39">
        <v>1.2599210498948732</v>
      </c>
      <c r="R15" s="44">
        <v>0.35856042482418193</v>
      </c>
      <c r="S15" s="6"/>
      <c r="T15" s="6"/>
      <c r="U15" s="6"/>
      <c r="V15" s="6"/>
      <c r="W15" s="6"/>
      <c r="X15" s="6"/>
      <c r="Y15" s="6"/>
      <c r="Z15" s="6"/>
      <c r="AA15" s="6"/>
      <c r="AB15" s="6"/>
      <c r="AC15" s="6"/>
      <c r="AD15" s="6"/>
      <c r="AE15" s="6"/>
      <c r="AF15" s="6"/>
      <c r="AG15" s="6"/>
      <c r="AH15" s="6"/>
      <c r="AI15" s="6"/>
      <c r="AJ15" s="6"/>
      <c r="AK15" s="6"/>
      <c r="AL15" s="6"/>
      <c r="AM15" s="6"/>
      <c r="AN15" s="54"/>
      <c r="AO15" s="54"/>
      <c r="AP15" s="54"/>
      <c r="AQ15" s="54"/>
      <c r="AR15" s="54"/>
      <c r="AS15" s="54"/>
      <c r="AT15" s="54"/>
      <c r="AU15" s="54"/>
      <c r="AV15" s="54"/>
      <c r="AW15" s="54"/>
      <c r="AX15" s="54"/>
      <c r="AY15" s="54"/>
      <c r="AZ15" s="54"/>
      <c r="BA15" s="54"/>
      <c r="BB15" s="54"/>
      <c r="BC15" s="54"/>
      <c r="BD15" s="54"/>
      <c r="BE15" s="54"/>
      <c r="BF15" s="54"/>
      <c r="BG15" s="54"/>
      <c r="BH15" s="147"/>
      <c r="BI15" s="147"/>
      <c r="BJ15" s="147"/>
      <c r="BK15" s="54">
        <v>8.1000000000000003E-2</v>
      </c>
      <c r="BL15" s="54"/>
      <c r="BM15" s="57">
        <v>5.4351000000000009E-3</v>
      </c>
      <c r="BN15" s="55"/>
    </row>
    <row r="16" spans="1:66" x14ac:dyDescent="0.25">
      <c r="A16" s="6"/>
      <c r="B16" s="158" t="s">
        <v>64</v>
      </c>
      <c r="C16" s="158"/>
      <c r="D16" s="158"/>
      <c r="E16" s="158"/>
      <c r="F16" s="158"/>
      <c r="G16" s="18"/>
      <c r="H16" s="53"/>
      <c r="I16" s="53"/>
      <c r="J16" s="6"/>
      <c r="K16" s="157" t="s">
        <v>62</v>
      </c>
      <c r="L16" s="157"/>
      <c r="M16" s="15"/>
      <c r="N16" s="15"/>
      <c r="O16" s="15"/>
      <c r="P16" s="15"/>
      <c r="Q16" s="40">
        <v>3.5138318750951623</v>
      </c>
      <c r="R16" s="40">
        <v>1</v>
      </c>
      <c r="S16" s="6"/>
      <c r="T16" s="6"/>
      <c r="U16" s="6"/>
      <c r="V16" s="6"/>
      <c r="W16" s="6"/>
      <c r="X16" s="6"/>
      <c r="Y16" s="6"/>
      <c r="Z16" s="6"/>
      <c r="AA16" s="6"/>
      <c r="AB16" s="6"/>
      <c r="AC16" s="6"/>
      <c r="AD16" s="6"/>
      <c r="AE16" s="6"/>
      <c r="AF16" s="6"/>
      <c r="AG16" s="6"/>
      <c r="AH16" s="6"/>
      <c r="AI16" s="6"/>
      <c r="AJ16" s="6"/>
      <c r="AK16" s="6"/>
      <c r="AL16" s="6"/>
      <c r="AM16" s="6"/>
      <c r="AN16" s="54"/>
      <c r="AO16" s="54"/>
      <c r="AP16" s="54"/>
      <c r="AQ16" s="54"/>
      <c r="AR16" s="54"/>
      <c r="AS16" s="54"/>
      <c r="AT16" s="54"/>
      <c r="AU16" s="54"/>
      <c r="AV16" s="54"/>
      <c r="AW16" s="54"/>
      <c r="AX16" s="54"/>
      <c r="AY16" s="54"/>
      <c r="AZ16" s="54"/>
      <c r="BA16" s="54"/>
      <c r="BB16" s="54"/>
      <c r="BC16" s="54"/>
      <c r="BD16" s="54"/>
      <c r="BE16" s="54"/>
      <c r="BF16" s="54"/>
      <c r="BG16" s="54"/>
      <c r="BH16" s="147"/>
      <c r="BI16" s="147"/>
      <c r="BJ16" s="147">
        <v>0.1172</v>
      </c>
      <c r="BK16" s="54">
        <v>0.24929999999999999</v>
      </c>
      <c r="BL16" s="54"/>
      <c r="BM16" s="57">
        <v>7.3044899999999994E-3</v>
      </c>
      <c r="BN16" s="55"/>
    </row>
    <row r="17" spans="1:66" x14ac:dyDescent="0.25">
      <c r="A17" s="159" t="s">
        <v>54</v>
      </c>
      <c r="B17" s="159"/>
      <c r="C17" s="159"/>
      <c r="D17" s="160" t="s">
        <v>65</v>
      </c>
      <c r="E17" s="160"/>
      <c r="F17" s="6"/>
      <c r="G17" s="6"/>
      <c r="H17" s="52"/>
      <c r="I17" s="52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  <c r="AB17" s="6"/>
      <c r="AC17" s="6"/>
      <c r="AD17" s="6"/>
      <c r="AE17" s="6"/>
      <c r="AF17" s="6"/>
      <c r="AG17" s="6"/>
      <c r="AH17" s="6"/>
      <c r="AI17" s="6"/>
      <c r="AJ17" s="6"/>
      <c r="AK17" s="6"/>
      <c r="AL17" s="6"/>
      <c r="AM17" s="6"/>
      <c r="AN17" s="54"/>
      <c r="AO17" s="54"/>
      <c r="AP17" s="54"/>
      <c r="AQ17" s="54"/>
      <c r="AR17" s="54"/>
      <c r="AS17" s="54"/>
      <c r="AT17" s="54"/>
      <c r="AU17" s="54"/>
      <c r="AV17" s="54"/>
      <c r="AW17" s="54"/>
      <c r="AX17" s="54"/>
      <c r="AY17" s="54"/>
      <c r="AZ17" s="54"/>
      <c r="BA17" s="54"/>
      <c r="BB17" s="54"/>
      <c r="BC17" s="54"/>
      <c r="BD17" s="54"/>
      <c r="BE17" s="54"/>
      <c r="BF17" s="54"/>
      <c r="BG17" s="54"/>
      <c r="BH17" s="147"/>
      <c r="BI17" s="147"/>
      <c r="BJ17" s="147"/>
      <c r="BK17" s="54">
        <v>0.15709999999999999</v>
      </c>
      <c r="BL17" s="54"/>
      <c r="BM17" s="57">
        <v>4.6030299999999993E-3</v>
      </c>
      <c r="BN17" s="55"/>
    </row>
    <row r="18" spans="1:66" x14ac:dyDescent="0.25">
      <c r="A18" s="135" t="s">
        <v>66</v>
      </c>
      <c r="B18" s="135"/>
      <c r="C18" s="7" t="s">
        <v>67</v>
      </c>
      <c r="D18" s="7" t="s">
        <v>68</v>
      </c>
      <c r="E18" s="7" t="s">
        <v>69</v>
      </c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  <c r="AB18" s="6"/>
      <c r="AC18" s="6"/>
      <c r="AD18" s="6"/>
      <c r="AE18" s="6"/>
      <c r="AF18" s="6"/>
      <c r="AG18" s="6"/>
      <c r="AH18" s="6"/>
      <c r="AI18" s="6"/>
      <c r="AJ18" s="6"/>
      <c r="AK18" s="6"/>
      <c r="AL18" s="6"/>
      <c r="AM18" s="6"/>
      <c r="AN18" s="54"/>
      <c r="AO18" s="54"/>
      <c r="AP18" s="54"/>
      <c r="AQ18" s="54"/>
      <c r="AR18" s="54"/>
      <c r="AS18" s="54"/>
      <c r="AT18" s="54"/>
      <c r="AU18" s="54"/>
      <c r="AV18" s="54"/>
      <c r="AW18" s="54"/>
      <c r="AX18" s="54"/>
      <c r="AY18" s="54"/>
      <c r="AZ18" s="54"/>
      <c r="BA18" s="54"/>
      <c r="BB18" s="54"/>
      <c r="BC18" s="54"/>
      <c r="BD18" s="54"/>
      <c r="BE18" s="54"/>
      <c r="BF18" s="54"/>
      <c r="BG18" s="54"/>
      <c r="BH18" s="147"/>
      <c r="BI18" s="147"/>
      <c r="BJ18" s="147"/>
      <c r="BK18" s="54">
        <v>0.59360000000000002</v>
      </c>
      <c r="BL18" s="54"/>
      <c r="BM18" s="57">
        <v>1.7392480000000002E-2</v>
      </c>
      <c r="BN18" s="55"/>
    </row>
    <row r="19" spans="1:66" ht="30" x14ac:dyDescent="0.25">
      <c r="A19" s="19" t="s">
        <v>33</v>
      </c>
      <c r="B19" s="20" t="s">
        <v>42</v>
      </c>
      <c r="C19" s="24">
        <v>12288</v>
      </c>
      <c r="D19" s="25">
        <v>3.8389424391548106</v>
      </c>
      <c r="E19" s="26">
        <v>0.39174732207926671</v>
      </c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  <c r="AB19" s="6"/>
      <c r="AC19" s="6"/>
      <c r="AD19" s="6"/>
      <c r="AE19" s="6"/>
      <c r="AF19" s="6"/>
      <c r="AG19" s="6"/>
      <c r="AH19" s="6"/>
      <c r="AI19" s="6"/>
      <c r="AJ19" s="6"/>
      <c r="AK19" s="6"/>
      <c r="AL19" s="6"/>
      <c r="AM19" s="6"/>
      <c r="AN19" s="54"/>
      <c r="AO19" s="54"/>
      <c r="AP19" s="54"/>
      <c r="AQ19" s="54"/>
      <c r="AR19" s="54"/>
      <c r="AS19" s="54"/>
      <c r="AT19" s="54"/>
      <c r="AU19" s="54"/>
      <c r="AV19" s="54"/>
      <c r="AW19" s="54"/>
      <c r="AX19" s="54"/>
      <c r="AY19" s="54"/>
      <c r="AZ19" s="54"/>
      <c r="BA19" s="54"/>
      <c r="BB19" s="54"/>
      <c r="BC19" s="54"/>
      <c r="BD19" s="54"/>
      <c r="BE19" s="54"/>
      <c r="BF19" s="54"/>
      <c r="BG19" s="54"/>
      <c r="BH19" s="147"/>
      <c r="BI19" s="147"/>
      <c r="BJ19" s="147">
        <v>0.61439999999999995</v>
      </c>
      <c r="BK19" s="54">
        <v>0.16669999999999999</v>
      </c>
      <c r="BL19" s="54"/>
      <c r="BM19" s="57">
        <v>2.5605119999999995E-2</v>
      </c>
      <c r="BN19" s="55"/>
    </row>
    <row r="20" spans="1:66" x14ac:dyDescent="0.25">
      <c r="A20" s="19" t="s">
        <v>34</v>
      </c>
      <c r="B20" s="20" t="s">
        <v>43</v>
      </c>
      <c r="C20" s="24">
        <v>216</v>
      </c>
      <c r="D20" s="25">
        <v>2.1552288555398609</v>
      </c>
      <c r="E20" s="26">
        <v>0.21993169890080122</v>
      </c>
      <c r="F20" s="6"/>
      <c r="G20" s="6"/>
      <c r="H20" s="6"/>
      <c r="I20" s="6"/>
      <c r="J20" s="6"/>
      <c r="K20" s="16"/>
      <c r="L20" s="16"/>
      <c r="M20" s="28">
        <v>1</v>
      </c>
      <c r="N20" s="28">
        <v>2</v>
      </c>
      <c r="O20" s="28">
        <v>3</v>
      </c>
      <c r="P20" s="149"/>
      <c r="Q20" s="151"/>
      <c r="R20" s="153" t="s">
        <v>49</v>
      </c>
      <c r="S20" s="6"/>
      <c r="T20" s="6"/>
      <c r="U20" s="6"/>
      <c r="V20" s="6"/>
      <c r="W20" s="6"/>
      <c r="X20" s="6"/>
      <c r="Y20" s="6"/>
      <c r="Z20" s="6"/>
      <c r="AA20" s="6"/>
      <c r="AB20" s="6"/>
      <c r="AC20" s="6"/>
      <c r="AD20" s="6"/>
      <c r="AE20" s="6"/>
      <c r="AF20" s="6"/>
      <c r="AG20" s="6"/>
      <c r="AH20" s="6"/>
      <c r="AI20" s="6"/>
      <c r="AJ20" s="6"/>
      <c r="AK20" s="6"/>
      <c r="AL20" s="6"/>
      <c r="AM20" s="6"/>
      <c r="AN20" s="54"/>
      <c r="AO20" s="54"/>
      <c r="AP20" s="54"/>
      <c r="AQ20" s="54"/>
      <c r="AR20" s="54"/>
      <c r="AS20" s="54"/>
      <c r="AT20" s="54"/>
      <c r="AU20" s="54"/>
      <c r="AV20" s="54"/>
      <c r="AW20" s="54"/>
      <c r="AX20" s="54"/>
      <c r="AY20" s="54"/>
      <c r="AZ20" s="54"/>
      <c r="BA20" s="54"/>
      <c r="BB20" s="54"/>
      <c r="BC20" s="54"/>
      <c r="BD20" s="54"/>
      <c r="BE20" s="54"/>
      <c r="BF20" s="54"/>
      <c r="BG20" s="54"/>
      <c r="BH20" s="147"/>
      <c r="BI20" s="147"/>
      <c r="BJ20" s="147"/>
      <c r="BK20" s="54">
        <v>0.83330000000000004</v>
      </c>
      <c r="BL20" s="54"/>
      <c r="BM20" s="57">
        <v>0.12799488000000001</v>
      </c>
      <c r="BN20" s="55"/>
    </row>
    <row r="21" spans="1:66" ht="30.75" thickBot="1" x14ac:dyDescent="0.3">
      <c r="A21" s="19" t="s">
        <v>35</v>
      </c>
      <c r="B21" s="20" t="s">
        <v>44</v>
      </c>
      <c r="C21" s="24">
        <v>10.666666666666666</v>
      </c>
      <c r="D21" s="25">
        <v>1.4023655878817212</v>
      </c>
      <c r="E21" s="26">
        <v>0.14310528806723444</v>
      </c>
      <c r="F21" s="6"/>
      <c r="G21" s="6"/>
      <c r="H21" s="6"/>
      <c r="I21" s="6"/>
      <c r="J21" s="6"/>
      <c r="K21" s="11"/>
      <c r="L21" s="11"/>
      <c r="M21" s="29" t="s">
        <v>51</v>
      </c>
      <c r="N21" s="12" t="s">
        <v>52</v>
      </c>
      <c r="O21" s="12" t="s">
        <v>53</v>
      </c>
      <c r="P21" s="150"/>
      <c r="Q21" s="152"/>
      <c r="R21" s="154"/>
      <c r="S21" s="6"/>
      <c r="T21" s="6"/>
      <c r="U21" s="6"/>
      <c r="V21" s="6"/>
      <c r="W21" s="6"/>
      <c r="X21" s="6"/>
      <c r="Y21" s="6"/>
      <c r="Z21" s="6"/>
      <c r="AA21" s="6"/>
      <c r="AB21" s="6"/>
      <c r="AC21" s="6"/>
      <c r="AD21" s="6"/>
      <c r="AE21" s="6"/>
      <c r="AF21" s="6"/>
      <c r="AG21" s="6"/>
      <c r="AH21" s="6"/>
      <c r="AI21" s="6"/>
      <c r="AJ21" s="6"/>
      <c r="AK21" s="6"/>
      <c r="AL21" s="6"/>
      <c r="AM21" s="6"/>
      <c r="AN21" s="54"/>
      <c r="AO21" s="54"/>
      <c r="AP21" s="54"/>
      <c r="AQ21" s="54"/>
      <c r="AR21" s="54"/>
      <c r="AS21" s="54"/>
      <c r="AT21" s="54"/>
      <c r="AU21" s="54"/>
      <c r="AV21" s="54"/>
      <c r="AW21" s="54"/>
      <c r="AX21" s="54"/>
      <c r="AY21" s="54"/>
      <c r="AZ21" s="54"/>
      <c r="BA21" s="54"/>
      <c r="BB21" s="54"/>
      <c r="BC21" s="54"/>
      <c r="BD21" s="54"/>
      <c r="BE21" s="54"/>
      <c r="BF21" s="54"/>
      <c r="BG21" s="54"/>
      <c r="BH21" s="54"/>
      <c r="BI21" s="54"/>
      <c r="BJ21" s="54"/>
      <c r="BK21" s="54"/>
      <c r="BL21" s="54"/>
      <c r="BM21" s="57">
        <v>1.0000078525000002</v>
      </c>
      <c r="BN21" s="55"/>
    </row>
    <row r="22" spans="1:66" ht="45" x14ac:dyDescent="0.25">
      <c r="A22" s="21" t="s">
        <v>36</v>
      </c>
      <c r="B22" s="20" t="s">
        <v>45</v>
      </c>
      <c r="C22" s="24">
        <v>4.1666666666666664E-2</v>
      </c>
      <c r="D22" s="25">
        <v>0.63507784944692003</v>
      </c>
      <c r="E22" s="26">
        <v>6.4806922941898742E-2</v>
      </c>
      <c r="F22" s="6"/>
      <c r="G22" s="6">
        <f>D19/D27</f>
        <v>0.39174732207926671</v>
      </c>
      <c r="H22" s="6"/>
      <c r="I22" s="6"/>
      <c r="J22" s="6"/>
      <c r="K22" s="30">
        <v>1</v>
      </c>
      <c r="L22" s="31" t="s">
        <v>51</v>
      </c>
      <c r="M22" s="32">
        <v>1</v>
      </c>
      <c r="N22" s="32">
        <v>2</v>
      </c>
      <c r="O22" s="32">
        <v>4</v>
      </c>
      <c r="P22" s="33">
        <v>8</v>
      </c>
      <c r="Q22" s="34">
        <v>1.9999999999999998</v>
      </c>
      <c r="R22" s="44">
        <v>0.5714285714285714</v>
      </c>
      <c r="S22" s="6"/>
      <c r="T22" s="6"/>
      <c r="U22" s="6"/>
      <c r="V22" s="6"/>
      <c r="W22" s="6"/>
      <c r="X22" s="6"/>
      <c r="Y22" s="6"/>
      <c r="Z22" s="6"/>
      <c r="AA22" s="6"/>
      <c r="AB22" s="6"/>
      <c r="AC22" s="6"/>
      <c r="AD22" s="6"/>
      <c r="AE22" s="6"/>
      <c r="AF22" s="6"/>
      <c r="AG22" s="6"/>
      <c r="AH22" s="6"/>
      <c r="AI22" s="6"/>
      <c r="AJ22" s="6"/>
      <c r="AK22" s="6"/>
      <c r="AL22" s="6"/>
      <c r="AM22" s="6"/>
      <c r="AN22" s="55"/>
      <c r="AO22" s="55"/>
      <c r="AP22" s="55"/>
      <c r="AQ22" s="55"/>
      <c r="AR22" s="55"/>
      <c r="AS22" s="55"/>
      <c r="AT22" s="55"/>
      <c r="AU22" s="55"/>
      <c r="AV22" s="55"/>
      <c r="AW22" s="55"/>
      <c r="AX22" s="55"/>
      <c r="AY22" s="55"/>
      <c r="AZ22" s="55"/>
      <c r="BA22" s="55"/>
      <c r="BB22" s="55"/>
      <c r="BC22" s="55"/>
      <c r="BD22" s="55"/>
      <c r="BE22" s="55"/>
      <c r="BF22" s="55"/>
      <c r="BG22" s="55"/>
      <c r="BH22" s="55"/>
      <c r="BI22" s="55"/>
      <c r="BJ22" s="55"/>
      <c r="BK22" s="55"/>
      <c r="BL22" s="55"/>
      <c r="BM22" s="55"/>
      <c r="BN22" s="55"/>
    </row>
    <row r="23" spans="1:66" ht="30" x14ac:dyDescent="0.25">
      <c r="A23" s="21" t="s">
        <v>37</v>
      </c>
      <c r="B23" s="20" t="s">
        <v>46</v>
      </c>
      <c r="C23" s="24">
        <v>0.75</v>
      </c>
      <c r="D23" s="25">
        <v>0.95973560978870265</v>
      </c>
      <c r="E23" s="26">
        <v>9.7936830519816678E-2</v>
      </c>
      <c r="F23" s="6"/>
      <c r="G23" s="6"/>
      <c r="H23" s="6"/>
      <c r="I23" s="6"/>
      <c r="J23" s="6"/>
      <c r="K23" s="35">
        <v>2</v>
      </c>
      <c r="L23" s="36" t="s">
        <v>52</v>
      </c>
      <c r="M23" s="37">
        <v>0.5</v>
      </c>
      <c r="N23" s="37">
        <v>1</v>
      </c>
      <c r="O23" s="37">
        <v>2</v>
      </c>
      <c r="P23" s="38">
        <v>1</v>
      </c>
      <c r="Q23" s="39">
        <v>1</v>
      </c>
      <c r="R23" s="44">
        <v>0.2857142857142857</v>
      </c>
      <c r="S23" s="6"/>
      <c r="T23" s="6"/>
      <c r="U23" s="6"/>
      <c r="V23" s="6"/>
      <c r="W23" s="6"/>
      <c r="X23" s="6"/>
      <c r="Y23" s="6"/>
      <c r="Z23" s="6"/>
      <c r="AA23" s="6"/>
      <c r="AB23" s="6"/>
      <c r="AC23" s="6"/>
      <c r="AD23" s="6"/>
      <c r="AE23" s="6"/>
      <c r="AF23" s="6"/>
      <c r="AG23" s="6"/>
      <c r="AH23" s="6"/>
      <c r="AI23" s="6"/>
      <c r="AJ23" s="6"/>
      <c r="AK23" s="6"/>
      <c r="AL23" s="6"/>
      <c r="AM23" s="6"/>
      <c r="AN23" s="6"/>
      <c r="AO23" s="6"/>
      <c r="AP23" s="6"/>
      <c r="AQ23" s="6"/>
      <c r="AR23" s="6"/>
      <c r="AS23" s="6"/>
      <c r="AT23" s="6"/>
      <c r="AU23" s="6"/>
      <c r="AV23" s="6"/>
      <c r="AW23" s="6"/>
      <c r="AX23" s="6"/>
      <c r="AY23" s="6"/>
      <c r="AZ23" s="6"/>
      <c r="BA23" s="6"/>
      <c r="BB23" s="6"/>
      <c r="BC23" s="6"/>
      <c r="BD23" s="6"/>
      <c r="BE23" s="6"/>
      <c r="BF23" s="6"/>
      <c r="BG23" s="6"/>
      <c r="BH23" s="6"/>
      <c r="BI23" s="6"/>
      <c r="BJ23" s="6"/>
      <c r="BK23" s="6"/>
      <c r="BL23" s="6"/>
      <c r="BM23" s="6"/>
      <c r="BN23" s="6"/>
    </row>
    <row r="24" spans="1:66" ht="45" x14ac:dyDescent="0.25">
      <c r="A24" s="21" t="s">
        <v>38</v>
      </c>
      <c r="B24" s="20" t="s">
        <v>47</v>
      </c>
      <c r="C24" s="24">
        <v>1.5625E-2</v>
      </c>
      <c r="D24" s="25">
        <v>0.55204475683690624</v>
      </c>
      <c r="E24" s="26">
        <v>5.6333758212423389E-2</v>
      </c>
      <c r="F24" s="6"/>
      <c r="G24" s="6"/>
      <c r="H24" s="6"/>
      <c r="I24" s="6"/>
      <c r="J24" s="6"/>
      <c r="K24" s="35">
        <v>3</v>
      </c>
      <c r="L24" s="36" t="s">
        <v>53</v>
      </c>
      <c r="M24" s="37">
        <v>0.25</v>
      </c>
      <c r="N24" s="37">
        <v>0.5</v>
      </c>
      <c r="O24" s="37">
        <v>1</v>
      </c>
      <c r="P24" s="38">
        <v>0.125</v>
      </c>
      <c r="Q24" s="39">
        <v>0.50000000000000011</v>
      </c>
      <c r="R24" s="51">
        <v>0.14285714285714288</v>
      </c>
      <c r="S24" s="6"/>
      <c r="T24" s="6"/>
      <c r="U24" s="6"/>
      <c r="V24" s="6"/>
      <c r="W24" s="6"/>
      <c r="X24" s="6"/>
      <c r="Y24" s="6"/>
      <c r="Z24" s="6"/>
      <c r="AA24" s="6"/>
      <c r="AB24" s="6"/>
      <c r="AC24" s="6"/>
      <c r="AD24" s="6"/>
      <c r="AE24" s="6"/>
      <c r="AF24" s="6"/>
      <c r="AG24" s="6"/>
      <c r="AH24" s="6"/>
      <c r="AI24" s="6"/>
      <c r="AJ24" s="6"/>
      <c r="AK24" s="6"/>
      <c r="AL24" s="6"/>
      <c r="AM24" s="6"/>
      <c r="AN24" s="6"/>
      <c r="AO24" s="6"/>
      <c r="AP24" s="6"/>
      <c r="AQ24" s="6"/>
      <c r="AR24" s="6"/>
      <c r="AS24" s="6"/>
      <c r="AT24" s="6"/>
      <c r="AU24" s="6"/>
      <c r="AV24" s="6"/>
      <c r="AW24" s="6"/>
      <c r="AX24" s="6"/>
      <c r="AY24" s="6"/>
      <c r="AZ24" s="6"/>
      <c r="BA24" s="6"/>
      <c r="BB24" s="6"/>
      <c r="BC24" s="6"/>
      <c r="BD24" s="6"/>
      <c r="BE24" s="6"/>
      <c r="BF24" s="6"/>
      <c r="BG24" s="6"/>
      <c r="BH24" s="6"/>
      <c r="BI24" s="6"/>
      <c r="BJ24" s="6"/>
      <c r="BK24" s="6"/>
      <c r="BL24" s="6"/>
      <c r="BM24" s="6"/>
      <c r="BN24" s="6"/>
    </row>
    <row r="25" spans="1:66" ht="30" x14ac:dyDescent="0.25">
      <c r="A25" s="21" t="s">
        <v>39</v>
      </c>
      <c r="B25" s="20" t="s">
        <v>48</v>
      </c>
      <c r="C25" s="24">
        <v>7.2337962962962959E-5</v>
      </c>
      <c r="D25" s="25">
        <v>0.2561420590754967</v>
      </c>
      <c r="E25" s="26">
        <v>2.6138179278558517E-2</v>
      </c>
      <c r="F25" s="6"/>
      <c r="G25" s="6"/>
      <c r="H25" s="6"/>
      <c r="I25" s="6"/>
      <c r="J25" s="6"/>
      <c r="K25" s="157" t="s">
        <v>62</v>
      </c>
      <c r="L25" s="157"/>
      <c r="M25" s="15"/>
      <c r="N25" s="15"/>
      <c r="O25" s="15"/>
      <c r="P25" s="15"/>
      <c r="Q25" s="40">
        <v>3.5</v>
      </c>
      <c r="R25" s="48">
        <v>1</v>
      </c>
      <c r="S25" s="6"/>
      <c r="T25" s="6"/>
      <c r="U25" s="6"/>
      <c r="V25" s="6"/>
      <c r="W25" s="6"/>
      <c r="X25" s="6"/>
      <c r="Y25" s="6"/>
      <c r="Z25" s="6"/>
      <c r="AA25" s="6"/>
      <c r="AB25" s="6"/>
      <c r="AC25" s="6"/>
      <c r="AD25" s="6"/>
      <c r="AE25" s="6"/>
      <c r="AF25" s="6"/>
      <c r="AG25" s="6"/>
      <c r="AH25" s="6"/>
      <c r="AI25" s="6"/>
      <c r="AJ25" s="6"/>
      <c r="AK25" s="6"/>
      <c r="AL25" s="6"/>
      <c r="AM25" s="6"/>
      <c r="AN25" s="6"/>
      <c r="AO25" s="6"/>
      <c r="AP25" s="6"/>
      <c r="AQ25" s="6"/>
      <c r="AR25" s="6"/>
      <c r="AS25" s="6"/>
      <c r="AT25" s="6"/>
      <c r="AU25" s="6"/>
      <c r="AV25" s="6"/>
      <c r="AW25" s="6"/>
      <c r="AX25" s="6"/>
      <c r="AY25" s="6"/>
      <c r="AZ25" s="6"/>
      <c r="BA25" s="6"/>
      <c r="BB25" s="6"/>
      <c r="BC25" s="6"/>
      <c r="BD25" s="6"/>
      <c r="BE25" s="6"/>
      <c r="BF25" s="6"/>
      <c r="BG25" s="6"/>
      <c r="BH25" s="6"/>
      <c r="BI25" s="6"/>
      <c r="BJ25" s="6"/>
      <c r="BK25" s="6"/>
      <c r="BL25" s="6"/>
      <c r="BM25" s="6"/>
      <c r="BN25" s="6"/>
    </row>
    <row r="26" spans="1:66" x14ac:dyDescent="0.25">
      <c r="A26" s="21"/>
      <c r="B26" s="22"/>
      <c r="C26" s="24"/>
      <c r="D26" s="25"/>
      <c r="E26" s="23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  <c r="R26" s="6"/>
      <c r="S26" s="6"/>
      <c r="T26" s="6"/>
      <c r="U26" s="6"/>
      <c r="V26" s="6"/>
      <c r="W26" s="6"/>
      <c r="X26" s="6"/>
      <c r="Y26" s="6"/>
      <c r="Z26" s="6"/>
      <c r="AA26" s="6"/>
      <c r="AB26" s="6"/>
      <c r="AC26" s="6"/>
      <c r="AD26" s="6"/>
      <c r="AE26" s="6"/>
      <c r="AF26" s="6"/>
      <c r="AG26" s="6"/>
      <c r="AH26" s="6"/>
      <c r="AI26" s="6"/>
      <c r="AJ26" s="6"/>
      <c r="AK26" s="6"/>
      <c r="AL26" s="6"/>
      <c r="AM26" s="6"/>
      <c r="AN26" s="6"/>
      <c r="AO26" s="6"/>
      <c r="AP26" s="6"/>
      <c r="AQ26" s="6"/>
      <c r="AR26" s="6"/>
      <c r="AS26" s="6"/>
      <c r="AT26" s="6"/>
      <c r="AU26" s="6"/>
      <c r="AV26" s="6"/>
      <c r="AW26" s="6"/>
      <c r="AX26" s="6"/>
      <c r="AY26" s="6"/>
      <c r="AZ26" s="6"/>
      <c r="BA26" s="6"/>
      <c r="BB26" s="6"/>
      <c r="BC26" s="6"/>
      <c r="BD26" s="6"/>
      <c r="BE26" s="6"/>
      <c r="BF26" s="6"/>
      <c r="BG26" s="6"/>
      <c r="BH26" s="6"/>
      <c r="BI26" s="6"/>
      <c r="BJ26" s="6"/>
      <c r="BK26" s="6"/>
      <c r="BL26" s="6"/>
      <c r="BM26" s="6"/>
      <c r="BN26" s="6"/>
    </row>
    <row r="27" spans="1:66" x14ac:dyDescent="0.25">
      <c r="A27" s="159" t="s">
        <v>62</v>
      </c>
      <c r="B27" s="159"/>
      <c r="C27" s="8"/>
      <c r="D27" s="27">
        <v>9.799537157724421</v>
      </c>
      <c r="E27" s="23">
        <v>0.99999999999999978</v>
      </c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  <c r="R27" s="6"/>
      <c r="S27" s="6"/>
      <c r="T27" s="6"/>
      <c r="U27" s="6"/>
      <c r="V27" s="6"/>
      <c r="W27" s="6"/>
      <c r="X27" s="6"/>
      <c r="Y27" s="6"/>
      <c r="Z27" s="6"/>
      <c r="AA27" s="6"/>
      <c r="AB27" s="6"/>
      <c r="AC27" s="6"/>
      <c r="AD27" s="6"/>
      <c r="AE27" s="6"/>
      <c r="AF27" s="6"/>
      <c r="AG27" s="6"/>
      <c r="AH27" s="6"/>
      <c r="AI27" s="6"/>
      <c r="AJ27" s="6"/>
      <c r="AK27" s="6"/>
      <c r="AL27" s="6"/>
      <c r="AM27" s="6"/>
      <c r="AN27" s="6"/>
      <c r="AO27" s="6"/>
      <c r="AP27" s="6"/>
      <c r="AQ27" s="6"/>
      <c r="AR27" s="6"/>
      <c r="AS27" s="6"/>
      <c r="AT27" s="6"/>
      <c r="AU27" s="6"/>
      <c r="AV27" s="6"/>
      <c r="AW27" s="6"/>
      <c r="AX27" s="6"/>
      <c r="AY27" s="6"/>
      <c r="AZ27" s="6"/>
      <c r="BA27" s="6"/>
      <c r="BB27" s="6"/>
      <c r="BC27" s="6"/>
      <c r="BD27" s="6"/>
      <c r="BE27" s="6"/>
      <c r="BF27" s="6"/>
      <c r="BG27" s="6"/>
      <c r="BH27" s="6"/>
      <c r="BI27" s="6"/>
      <c r="BJ27" s="6"/>
      <c r="BK27" s="6"/>
      <c r="BL27" s="6"/>
      <c r="BM27" s="6"/>
      <c r="BN27" s="6"/>
    </row>
    <row r="29" spans="1:66" x14ac:dyDescent="0.25">
      <c r="A29" s="6"/>
      <c r="B29" s="6"/>
      <c r="C29" s="6"/>
      <c r="D29" s="6"/>
      <c r="E29" s="6"/>
      <c r="F29" s="6"/>
      <c r="G29" s="6"/>
      <c r="H29" s="6"/>
      <c r="I29" s="6"/>
      <c r="J29" s="6"/>
      <c r="K29" s="16"/>
      <c r="L29" s="16"/>
      <c r="M29" s="28">
        <v>1</v>
      </c>
      <c r="N29" s="28">
        <v>2</v>
      </c>
      <c r="O29" s="28">
        <v>3</v>
      </c>
      <c r="P29" s="149"/>
      <c r="Q29" s="151"/>
      <c r="R29" s="153" t="s">
        <v>49</v>
      </c>
      <c r="S29" s="6"/>
      <c r="T29" s="6"/>
      <c r="U29" s="6"/>
      <c r="V29" s="6"/>
      <c r="W29" s="6"/>
      <c r="X29" s="6"/>
      <c r="Y29" s="6"/>
      <c r="Z29" s="6"/>
      <c r="AA29" s="6"/>
      <c r="AB29" s="6"/>
      <c r="AC29" s="6"/>
      <c r="AD29" s="6"/>
      <c r="AE29" s="6"/>
      <c r="AF29" s="6"/>
      <c r="AG29" s="6"/>
      <c r="AH29" s="6"/>
      <c r="AI29" s="6"/>
      <c r="AJ29" s="6"/>
      <c r="AK29" s="6"/>
      <c r="AL29" s="6"/>
      <c r="AM29" s="6"/>
      <c r="AN29" s="6"/>
      <c r="AO29" s="6"/>
      <c r="AP29" s="6"/>
      <c r="AQ29" s="6"/>
      <c r="AR29" s="6"/>
      <c r="AS29" s="6"/>
      <c r="AT29" s="6"/>
      <c r="AU29" s="6"/>
      <c r="AV29" s="6"/>
      <c r="AW29" s="6"/>
      <c r="AX29" s="6"/>
      <c r="AY29" s="6"/>
      <c r="AZ29" s="6"/>
      <c r="BA29" s="6"/>
      <c r="BB29" s="6"/>
      <c r="BC29" s="6"/>
      <c r="BD29" s="6"/>
      <c r="BE29" s="6"/>
      <c r="BF29" s="6"/>
      <c r="BG29" s="6"/>
      <c r="BH29" s="6"/>
      <c r="BI29" s="6"/>
      <c r="BJ29" s="6"/>
      <c r="BK29" s="6"/>
      <c r="BL29" s="6"/>
      <c r="BM29" s="6"/>
      <c r="BN29" s="6"/>
    </row>
    <row r="30" spans="1:66" ht="15.75" thickBot="1" x14ac:dyDescent="0.3">
      <c r="A30" s="6"/>
      <c r="B30" s="6"/>
      <c r="C30" s="6"/>
      <c r="D30" s="6"/>
      <c r="E30" s="6"/>
      <c r="F30" s="6"/>
      <c r="G30" s="6"/>
      <c r="H30" s="6"/>
      <c r="I30" s="6"/>
      <c r="J30" s="6"/>
      <c r="K30" s="11"/>
      <c r="L30" s="11"/>
      <c r="M30" s="29" t="s">
        <v>51</v>
      </c>
      <c r="N30" s="12" t="s">
        <v>52</v>
      </c>
      <c r="O30" s="12" t="s">
        <v>53</v>
      </c>
      <c r="P30" s="150"/>
      <c r="Q30" s="152"/>
      <c r="R30" s="154"/>
      <c r="S30" s="6"/>
      <c r="T30" s="6"/>
      <c r="U30" s="6"/>
      <c r="V30" s="6"/>
      <c r="W30" s="6"/>
      <c r="X30" s="6"/>
      <c r="Y30" s="6"/>
      <c r="Z30" s="6"/>
      <c r="AA30" s="6"/>
      <c r="AB30" s="6"/>
      <c r="AC30" s="6"/>
      <c r="AD30" s="6"/>
      <c r="AE30" s="6"/>
      <c r="AF30" s="6"/>
      <c r="AG30" s="6"/>
      <c r="AH30" s="6"/>
      <c r="AI30" s="6"/>
      <c r="AJ30" s="6"/>
      <c r="AK30" s="6"/>
      <c r="AL30" s="6"/>
      <c r="AM30" s="6"/>
      <c r="AN30" s="6"/>
      <c r="AO30" s="6"/>
      <c r="AP30" s="6"/>
      <c r="AQ30" s="6"/>
      <c r="AR30" s="6"/>
      <c r="AS30" s="6"/>
      <c r="AT30" s="6"/>
      <c r="AU30" s="6"/>
      <c r="AV30" s="6"/>
      <c r="AW30" s="6"/>
      <c r="AX30" s="6"/>
      <c r="AY30" s="6"/>
      <c r="AZ30" s="6"/>
      <c r="BA30" s="6"/>
      <c r="BB30" s="6"/>
      <c r="BC30" s="6"/>
      <c r="BD30" s="6"/>
      <c r="BE30" s="6"/>
      <c r="BF30" s="6"/>
      <c r="BG30" s="6"/>
      <c r="BH30" s="6"/>
      <c r="BI30" s="6"/>
      <c r="BJ30" s="6"/>
      <c r="BK30" s="6"/>
      <c r="BL30" s="6"/>
      <c r="BM30" s="6"/>
      <c r="BN30" s="6"/>
    </row>
    <row r="31" spans="1:66" x14ac:dyDescent="0.25">
      <c r="A31" s="6"/>
      <c r="B31" s="6"/>
      <c r="C31" s="6"/>
      <c r="D31" s="6"/>
      <c r="E31" s="6"/>
      <c r="F31" s="6"/>
      <c r="G31" s="6"/>
      <c r="H31" s="6"/>
      <c r="I31" s="6"/>
      <c r="J31" s="6"/>
      <c r="K31" s="30">
        <v>1</v>
      </c>
      <c r="L31" s="31" t="s">
        <v>51</v>
      </c>
      <c r="M31" s="32">
        <v>1</v>
      </c>
      <c r="N31" s="32">
        <v>0.25</v>
      </c>
      <c r="O31" s="32">
        <v>0.16666666666666666</v>
      </c>
      <c r="P31" s="33">
        <v>4.1666666666666664E-2</v>
      </c>
      <c r="Q31" s="34">
        <v>0.34668063717531739</v>
      </c>
      <c r="R31" s="44">
        <v>8.8983047321118211E-2</v>
      </c>
      <c r="S31" s="6"/>
      <c r="T31" s="6"/>
      <c r="U31" s="6"/>
      <c r="V31" s="6"/>
      <c r="W31" s="6"/>
      <c r="X31" s="6"/>
      <c r="Y31" s="6"/>
      <c r="Z31" s="6"/>
      <c r="AA31" s="6"/>
      <c r="AB31" s="6"/>
      <c r="AC31" s="6"/>
      <c r="AD31" s="6"/>
      <c r="AE31" s="6"/>
      <c r="AF31" s="6"/>
      <c r="AG31" s="6"/>
      <c r="AH31" s="6"/>
      <c r="AI31" s="6"/>
      <c r="AJ31" s="6"/>
      <c r="AK31" s="6"/>
      <c r="AL31" s="6"/>
      <c r="AM31" s="6"/>
      <c r="AN31" s="6"/>
      <c r="AO31" s="6"/>
      <c r="AP31" s="6"/>
      <c r="AQ31" s="6"/>
      <c r="AR31" s="6"/>
      <c r="AS31" s="6"/>
      <c r="AT31" s="6"/>
      <c r="AU31" s="6"/>
      <c r="AV31" s="6"/>
      <c r="AW31" s="6"/>
      <c r="AX31" s="6"/>
      <c r="AY31" s="6"/>
      <c r="AZ31" s="6"/>
      <c r="BA31" s="6"/>
      <c r="BB31" s="6"/>
      <c r="BC31" s="6"/>
      <c r="BD31" s="6"/>
      <c r="BE31" s="6"/>
      <c r="BF31" s="6"/>
      <c r="BG31" s="6"/>
      <c r="BH31" s="6"/>
      <c r="BI31" s="6"/>
      <c r="BJ31" s="6"/>
      <c r="BK31" s="6"/>
      <c r="BL31" s="6"/>
      <c r="BM31" s="6"/>
      <c r="BN31" s="6"/>
    </row>
    <row r="32" spans="1:66" x14ac:dyDescent="0.25">
      <c r="A32" s="6"/>
      <c r="B32" s="6"/>
      <c r="C32" s="6"/>
      <c r="D32" s="6"/>
      <c r="E32" s="6"/>
      <c r="F32" s="6"/>
      <c r="G32" s="6"/>
      <c r="H32" s="6"/>
      <c r="I32" s="6"/>
      <c r="J32" s="6"/>
      <c r="K32" s="35">
        <v>2</v>
      </c>
      <c r="L32" s="36" t="s">
        <v>52</v>
      </c>
      <c r="M32" s="37">
        <v>4</v>
      </c>
      <c r="N32" s="37">
        <v>1</v>
      </c>
      <c r="O32" s="37">
        <v>3</v>
      </c>
      <c r="P32" s="38">
        <v>12</v>
      </c>
      <c r="Q32" s="39">
        <v>2.2894284851066637</v>
      </c>
      <c r="R32" s="44">
        <v>0.58763109727856044</v>
      </c>
      <c r="S32" s="6"/>
      <c r="T32" s="6"/>
      <c r="U32" s="6"/>
      <c r="V32" s="6"/>
      <c r="W32" s="6"/>
      <c r="X32" s="6"/>
      <c r="Y32" s="6"/>
      <c r="Z32" s="6"/>
      <c r="AA32" s="6"/>
      <c r="AB32" s="6"/>
      <c r="AC32" s="6"/>
      <c r="AD32" s="6"/>
      <c r="AE32" s="6"/>
      <c r="AF32" s="6"/>
      <c r="AG32" s="6"/>
      <c r="AH32" s="6"/>
      <c r="AI32" s="6"/>
      <c r="AJ32" s="6"/>
      <c r="AK32" s="6"/>
      <c r="AL32" s="6"/>
      <c r="AM32" s="6"/>
      <c r="AN32" s="6"/>
      <c r="AO32" s="6"/>
      <c r="AP32" s="6"/>
      <c r="AQ32" s="6"/>
      <c r="AR32" s="6"/>
      <c r="AS32" s="6"/>
      <c r="AT32" s="6"/>
      <c r="AU32" s="6"/>
      <c r="AV32" s="6"/>
      <c r="AW32" s="6"/>
      <c r="AX32" s="6"/>
      <c r="AY32" s="6"/>
      <c r="AZ32" s="6"/>
      <c r="BA32" s="6"/>
      <c r="BB32" s="6"/>
      <c r="BC32" s="6"/>
      <c r="BD32" s="6"/>
      <c r="BE32" s="6"/>
      <c r="BF32" s="6"/>
      <c r="BG32" s="6"/>
      <c r="BH32" s="6"/>
      <c r="BI32" s="6"/>
      <c r="BJ32" s="6"/>
      <c r="BK32" s="6"/>
      <c r="BL32" s="6"/>
      <c r="BM32" s="6"/>
      <c r="BN32" s="6"/>
    </row>
    <row r="33" spans="2:30" x14ac:dyDescent="0.25">
      <c r="B33" s="6"/>
      <c r="C33" s="6"/>
      <c r="D33" s="6"/>
      <c r="E33" s="6"/>
      <c r="F33" s="6"/>
      <c r="G33" s="6"/>
      <c r="H33" s="6"/>
      <c r="I33" s="6"/>
      <c r="J33" s="6"/>
      <c r="K33" s="35">
        <v>3</v>
      </c>
      <c r="L33" s="36" t="s">
        <v>53</v>
      </c>
      <c r="M33" s="37">
        <v>6</v>
      </c>
      <c r="N33" s="37">
        <v>0.33333333333333331</v>
      </c>
      <c r="O33" s="37">
        <v>1</v>
      </c>
      <c r="P33" s="38">
        <v>2</v>
      </c>
      <c r="Q33" s="39">
        <v>1.2599210498948732</v>
      </c>
      <c r="R33" s="44">
        <v>0.32338585540032128</v>
      </c>
      <c r="S33" s="6"/>
      <c r="T33" s="6"/>
      <c r="U33" s="6"/>
      <c r="V33" s="6"/>
      <c r="W33" s="6"/>
      <c r="X33" s="6"/>
      <c r="Y33" s="6"/>
      <c r="Z33" s="6"/>
      <c r="AA33" s="6"/>
      <c r="AB33" s="6"/>
      <c r="AC33" s="6"/>
      <c r="AD33" s="6"/>
    </row>
    <row r="34" spans="2:30" x14ac:dyDescent="0.25">
      <c r="B34" s="6"/>
      <c r="C34" s="6"/>
      <c r="D34" s="6"/>
      <c r="E34" s="6"/>
      <c r="F34" s="6"/>
      <c r="G34" s="6"/>
      <c r="H34" s="6"/>
      <c r="I34" s="6"/>
      <c r="J34" s="6"/>
      <c r="K34" s="157" t="s">
        <v>62</v>
      </c>
      <c r="L34" s="157"/>
      <c r="M34" s="15"/>
      <c r="N34" s="15"/>
      <c r="O34" s="15"/>
      <c r="P34" s="15"/>
      <c r="Q34" s="40">
        <v>3.8960301721768547</v>
      </c>
      <c r="R34" s="40">
        <v>0.99999999999999989</v>
      </c>
      <c r="S34" s="6"/>
      <c r="T34" s="6"/>
      <c r="U34" s="6"/>
      <c r="V34" s="6"/>
      <c r="W34" s="6"/>
      <c r="X34" s="6"/>
      <c r="Y34" s="6"/>
      <c r="Z34" s="6"/>
      <c r="AA34" s="6"/>
      <c r="AB34" s="6"/>
      <c r="AC34" s="6"/>
      <c r="AD34" s="6"/>
    </row>
    <row r="37" spans="2:30" x14ac:dyDescent="0.25">
      <c r="B37" s="161" t="s">
        <v>40</v>
      </c>
      <c r="C37" s="161"/>
      <c r="D37" s="161" t="s">
        <v>70</v>
      </c>
      <c r="E37" s="161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  <c r="R37" s="6"/>
      <c r="S37" s="6"/>
      <c r="T37" s="6"/>
      <c r="U37" s="6"/>
      <c r="V37" s="6"/>
      <c r="W37" s="6"/>
      <c r="X37" s="6"/>
      <c r="Y37" s="6"/>
      <c r="Z37" s="6"/>
      <c r="AA37" s="6"/>
      <c r="AB37" s="6"/>
      <c r="AC37" s="6"/>
      <c r="AD37" s="6"/>
    </row>
    <row r="38" spans="2:30" x14ac:dyDescent="0.25">
      <c r="B38" s="162" t="s">
        <v>51</v>
      </c>
      <c r="C38" s="162" t="s">
        <v>71</v>
      </c>
      <c r="D38" s="163" t="s">
        <v>42</v>
      </c>
      <c r="E38" s="164" t="s">
        <v>42</v>
      </c>
      <c r="F38" s="6"/>
      <c r="G38" s="6"/>
      <c r="H38" s="6"/>
      <c r="I38" s="6"/>
      <c r="J38" s="6"/>
      <c r="K38" s="16"/>
      <c r="L38" s="16"/>
      <c r="M38" s="28">
        <v>1</v>
      </c>
      <c r="N38" s="28">
        <v>2</v>
      </c>
      <c r="O38" s="28">
        <v>3</v>
      </c>
      <c r="P38" s="149"/>
      <c r="Q38" s="151"/>
      <c r="R38" s="153" t="s">
        <v>49</v>
      </c>
      <c r="S38" s="6"/>
      <c r="T38" s="6"/>
      <c r="U38" s="6"/>
      <c r="V38" s="6"/>
      <c r="W38" s="6"/>
      <c r="X38" s="6"/>
      <c r="Y38" s="6"/>
      <c r="Z38" s="6"/>
      <c r="AA38" s="44"/>
      <c r="AB38" s="44"/>
      <c r="AC38" s="44"/>
      <c r="AD38" s="44"/>
    </row>
    <row r="39" spans="2:30" ht="15.75" thickBot="1" x14ac:dyDescent="0.3">
      <c r="B39" s="162" t="s">
        <v>52</v>
      </c>
      <c r="C39" s="162" t="s">
        <v>72</v>
      </c>
      <c r="D39" s="163" t="s">
        <v>43</v>
      </c>
      <c r="E39" s="164" t="s">
        <v>43</v>
      </c>
      <c r="F39" s="6"/>
      <c r="G39" s="6"/>
      <c r="H39" s="6"/>
      <c r="I39" s="6"/>
      <c r="J39" s="6"/>
      <c r="K39" s="11"/>
      <c r="L39" s="11"/>
      <c r="M39" s="29" t="s">
        <v>51</v>
      </c>
      <c r="N39" s="12" t="s">
        <v>52</v>
      </c>
      <c r="O39" s="12" t="s">
        <v>53</v>
      </c>
      <c r="P39" s="150"/>
      <c r="Q39" s="152"/>
      <c r="R39" s="154"/>
      <c r="S39" s="6"/>
      <c r="T39" s="6"/>
      <c r="U39" s="6"/>
      <c r="V39" s="6"/>
      <c r="W39" s="6"/>
      <c r="X39" s="6"/>
      <c r="Y39" s="6"/>
      <c r="Z39" s="6"/>
      <c r="AA39" s="44"/>
      <c r="AB39" s="44"/>
      <c r="AC39" s="44"/>
      <c r="AD39" s="44"/>
    </row>
    <row r="40" spans="2:30" x14ac:dyDescent="0.25">
      <c r="B40" s="162" t="s">
        <v>53</v>
      </c>
      <c r="C40" s="162" t="s">
        <v>73</v>
      </c>
      <c r="D40" s="163" t="s">
        <v>44</v>
      </c>
      <c r="E40" s="164" t="s">
        <v>44</v>
      </c>
      <c r="F40" s="6"/>
      <c r="G40" s="6"/>
      <c r="H40" s="6"/>
      <c r="I40" s="6"/>
      <c r="J40" s="6"/>
      <c r="K40" s="30">
        <v>1</v>
      </c>
      <c r="L40" s="31" t="s">
        <v>51</v>
      </c>
      <c r="M40" s="32">
        <v>1</v>
      </c>
      <c r="N40" s="32">
        <v>4</v>
      </c>
      <c r="O40" s="32">
        <v>4</v>
      </c>
      <c r="P40" s="33">
        <v>16</v>
      </c>
      <c r="Q40" s="34">
        <v>2.5198420997897459</v>
      </c>
      <c r="R40" s="44">
        <v>0.65193182900160485</v>
      </c>
      <c r="S40" s="6"/>
      <c r="T40" s="6"/>
      <c r="U40" s="6"/>
      <c r="V40" s="6"/>
      <c r="W40" s="6"/>
      <c r="X40" s="6"/>
      <c r="Y40" s="6"/>
      <c r="Z40" s="6"/>
      <c r="AA40" s="44"/>
      <c r="AB40" s="44"/>
      <c r="AC40" s="44"/>
      <c r="AD40" s="44"/>
    </row>
    <row r="41" spans="2:30" x14ac:dyDescent="0.25">
      <c r="B41" s="6"/>
      <c r="C41" s="6"/>
      <c r="D41" s="163" t="s">
        <v>45</v>
      </c>
      <c r="E41" s="164" t="s">
        <v>45</v>
      </c>
      <c r="F41" s="6"/>
      <c r="G41" s="6"/>
      <c r="H41" s="6"/>
      <c r="I41" s="6"/>
      <c r="J41" s="6"/>
      <c r="K41" s="35">
        <v>2</v>
      </c>
      <c r="L41" s="36" t="s">
        <v>52</v>
      </c>
      <c r="M41" s="37">
        <v>0.25</v>
      </c>
      <c r="N41" s="37">
        <v>1</v>
      </c>
      <c r="O41" s="37">
        <v>0.33333333333333331</v>
      </c>
      <c r="P41" s="38">
        <v>8.3333333333333329E-2</v>
      </c>
      <c r="Q41" s="39">
        <v>0.4367902323681494</v>
      </c>
      <c r="R41" s="44">
        <v>0.11300607093657321</v>
      </c>
      <c r="S41" s="6"/>
      <c r="T41" s="6"/>
      <c r="U41" s="6"/>
      <c r="V41" s="6"/>
      <c r="W41" s="6"/>
      <c r="X41" s="6"/>
      <c r="Y41" s="6"/>
      <c r="Z41" s="6"/>
      <c r="AA41" s="44"/>
      <c r="AB41" s="44"/>
      <c r="AC41" s="44"/>
      <c r="AD41" s="44"/>
    </row>
    <row r="42" spans="2:30" x14ac:dyDescent="0.25">
      <c r="B42" s="6"/>
      <c r="C42" s="6"/>
      <c r="D42" s="163" t="s">
        <v>46</v>
      </c>
      <c r="E42" s="164"/>
      <c r="F42" s="6"/>
      <c r="G42" s="6"/>
      <c r="H42" s="6"/>
      <c r="I42" s="6"/>
      <c r="J42" s="6"/>
      <c r="K42" s="35">
        <v>3</v>
      </c>
      <c r="L42" s="36" t="s">
        <v>53</v>
      </c>
      <c r="M42" s="37">
        <v>0.25</v>
      </c>
      <c r="N42" s="37">
        <v>3</v>
      </c>
      <c r="O42" s="37">
        <v>1</v>
      </c>
      <c r="P42" s="38">
        <v>0.75</v>
      </c>
      <c r="Q42" s="39">
        <v>0.90856029641606983</v>
      </c>
      <c r="R42" s="44">
        <v>0.2350621000618219</v>
      </c>
      <c r="S42" s="6"/>
      <c r="T42" s="6"/>
      <c r="U42" s="6"/>
      <c r="V42" s="6"/>
      <c r="W42" s="6"/>
      <c r="X42" s="6"/>
      <c r="Y42" s="6"/>
      <c r="Z42" s="6"/>
      <c r="AA42" s="44"/>
      <c r="AB42" s="44"/>
      <c r="AC42" s="44"/>
      <c r="AD42" s="44"/>
    </row>
    <row r="43" spans="2:30" x14ac:dyDescent="0.25">
      <c r="B43" s="6"/>
      <c r="C43" s="6"/>
      <c r="D43" s="163" t="s">
        <v>47</v>
      </c>
      <c r="E43" s="164"/>
      <c r="F43" s="6"/>
      <c r="G43" s="6"/>
      <c r="H43" s="6"/>
      <c r="I43" s="6"/>
      <c r="J43" s="6"/>
      <c r="K43" s="157" t="s">
        <v>62</v>
      </c>
      <c r="L43" s="157"/>
      <c r="M43" s="15"/>
      <c r="N43" s="15"/>
      <c r="O43" s="15"/>
      <c r="P43" s="15"/>
      <c r="Q43" s="40">
        <v>3.8651926285739653</v>
      </c>
      <c r="R43" s="40">
        <v>1</v>
      </c>
      <c r="S43" s="6"/>
      <c r="T43" s="6"/>
      <c r="U43" s="6"/>
      <c r="V43" s="6"/>
      <c r="W43" s="6"/>
      <c r="X43" s="6"/>
      <c r="Y43" s="6"/>
      <c r="Z43" s="6"/>
      <c r="AA43" s="6"/>
      <c r="AB43" s="6"/>
      <c r="AC43" s="6"/>
      <c r="AD43" s="6"/>
    </row>
    <row r="44" spans="2:30" x14ac:dyDescent="0.25">
      <c r="B44" s="6"/>
      <c r="C44" s="6"/>
      <c r="D44" s="163" t="s">
        <v>48</v>
      </c>
      <c r="E44" s="164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  <c r="R44" s="6"/>
      <c r="S44" s="6"/>
      <c r="T44" s="6"/>
      <c r="U44" s="6"/>
      <c r="V44" s="6"/>
      <c r="W44" s="6"/>
      <c r="X44" s="6"/>
      <c r="Y44" s="6"/>
      <c r="Z44" s="6"/>
      <c r="AA44" s="6"/>
      <c r="AB44" s="6"/>
      <c r="AC44" s="6"/>
      <c r="AD44" s="6"/>
    </row>
    <row r="47" spans="2:30" x14ac:dyDescent="0.25">
      <c r="B47" s="6"/>
      <c r="C47" s="6"/>
      <c r="D47" s="6"/>
      <c r="E47" s="6"/>
      <c r="F47" s="6"/>
      <c r="G47" s="6"/>
      <c r="H47" s="6"/>
      <c r="I47" s="6"/>
      <c r="J47" s="6"/>
      <c r="K47" s="16"/>
      <c r="L47" s="16"/>
      <c r="M47" s="28">
        <v>1</v>
      </c>
      <c r="N47" s="28">
        <v>2</v>
      </c>
      <c r="O47" s="28">
        <v>3</v>
      </c>
      <c r="P47" s="149"/>
      <c r="Q47" s="151"/>
      <c r="R47" s="153" t="s">
        <v>49</v>
      </c>
      <c r="S47" s="6"/>
      <c r="T47" s="6"/>
      <c r="U47" s="6"/>
      <c r="V47" s="6"/>
      <c r="W47" s="6"/>
      <c r="X47" s="6"/>
      <c r="Y47" s="6"/>
      <c r="Z47" s="6"/>
      <c r="AA47" s="6"/>
      <c r="AB47" s="6"/>
      <c r="AC47" s="6"/>
      <c r="AD47" s="6"/>
    </row>
    <row r="48" spans="2:30" ht="15.75" thickBot="1" x14ac:dyDescent="0.3">
      <c r="B48" s="6"/>
      <c r="C48" s="6"/>
      <c r="D48" s="6"/>
      <c r="E48" s="6"/>
      <c r="F48" s="6"/>
      <c r="G48" s="6"/>
      <c r="H48" s="6"/>
      <c r="I48" s="6"/>
      <c r="J48" s="6"/>
      <c r="K48" s="11"/>
      <c r="L48" s="11"/>
      <c r="M48" s="29" t="s">
        <v>51</v>
      </c>
      <c r="N48" s="12" t="s">
        <v>52</v>
      </c>
      <c r="O48" s="12" t="s">
        <v>53</v>
      </c>
      <c r="P48" s="150"/>
      <c r="Q48" s="152"/>
      <c r="R48" s="154"/>
      <c r="S48" s="6"/>
      <c r="T48" s="6"/>
      <c r="U48" s="6"/>
      <c r="V48" s="6"/>
      <c r="W48" s="6"/>
      <c r="X48" s="6"/>
      <c r="Y48" s="6"/>
      <c r="Z48" s="6"/>
      <c r="AA48" s="6"/>
      <c r="AB48" s="6"/>
      <c r="AC48" s="6"/>
      <c r="AD48" s="6"/>
    </row>
    <row r="49" spans="11:18" x14ac:dyDescent="0.25">
      <c r="K49" s="30">
        <v>1</v>
      </c>
      <c r="L49" s="31" t="s">
        <v>51</v>
      </c>
      <c r="M49" s="32">
        <v>1</v>
      </c>
      <c r="N49" s="32">
        <v>0.33333333333333331</v>
      </c>
      <c r="O49" s="32">
        <v>0.25</v>
      </c>
      <c r="P49" s="33">
        <v>8.3333333333333329E-2</v>
      </c>
      <c r="Q49" s="34">
        <v>0.4367902323681494</v>
      </c>
      <c r="R49" s="44">
        <v>0.12430595654389986</v>
      </c>
    </row>
    <row r="50" spans="11:18" x14ac:dyDescent="0.25">
      <c r="K50" s="35">
        <v>2</v>
      </c>
      <c r="L50" s="36" t="s">
        <v>52</v>
      </c>
      <c r="M50" s="37">
        <v>3</v>
      </c>
      <c r="N50" s="37">
        <v>1</v>
      </c>
      <c r="O50" s="37">
        <v>2</v>
      </c>
      <c r="P50" s="38">
        <v>6</v>
      </c>
      <c r="Q50" s="39">
        <v>1.8171205928321397</v>
      </c>
      <c r="R50" s="44">
        <v>0.5171336186319182</v>
      </c>
    </row>
    <row r="51" spans="11:18" x14ac:dyDescent="0.25">
      <c r="K51" s="35">
        <v>3</v>
      </c>
      <c r="L51" s="36" t="s">
        <v>53</v>
      </c>
      <c r="M51" s="37">
        <v>4</v>
      </c>
      <c r="N51" s="37">
        <v>0.5</v>
      </c>
      <c r="O51" s="37">
        <v>1</v>
      </c>
      <c r="P51" s="38">
        <v>2</v>
      </c>
      <c r="Q51" s="39">
        <v>1.2599210498948732</v>
      </c>
      <c r="R51" s="44">
        <v>0.35856042482418193</v>
      </c>
    </row>
    <row r="52" spans="11:18" x14ac:dyDescent="0.25">
      <c r="K52" s="157" t="s">
        <v>62</v>
      </c>
      <c r="L52" s="157"/>
      <c r="M52" s="15"/>
      <c r="N52" s="15"/>
      <c r="O52" s="15"/>
      <c r="P52" s="15"/>
      <c r="Q52" s="40">
        <v>3.5138318750951623</v>
      </c>
      <c r="R52" s="48">
        <v>1.0039519643129036</v>
      </c>
    </row>
    <row r="56" spans="11:18" x14ac:dyDescent="0.25">
      <c r="K56" s="16"/>
      <c r="L56" s="16"/>
      <c r="M56" s="28">
        <v>1</v>
      </c>
      <c r="N56" s="28">
        <v>2</v>
      </c>
      <c r="O56" s="28">
        <v>3</v>
      </c>
      <c r="P56" s="149"/>
      <c r="Q56" s="151"/>
      <c r="R56" s="153" t="s">
        <v>49</v>
      </c>
    </row>
    <row r="57" spans="11:18" ht="15.75" thickBot="1" x14ac:dyDescent="0.3">
      <c r="K57" s="11"/>
      <c r="L57" s="11"/>
      <c r="M57" s="29" t="s">
        <v>51</v>
      </c>
      <c r="N57" s="12" t="s">
        <v>52</v>
      </c>
      <c r="O57" s="12" t="s">
        <v>53</v>
      </c>
      <c r="P57" s="150"/>
      <c r="Q57" s="152"/>
      <c r="R57" s="154"/>
    </row>
    <row r="58" spans="11:18" x14ac:dyDescent="0.25">
      <c r="K58" s="30">
        <v>1</v>
      </c>
      <c r="L58" s="31" t="s">
        <v>51</v>
      </c>
      <c r="M58" s="32">
        <v>1</v>
      </c>
      <c r="N58" s="32">
        <v>0.25</v>
      </c>
      <c r="O58" s="32">
        <v>0.5</v>
      </c>
      <c r="P58" s="33">
        <v>0.125</v>
      </c>
      <c r="Q58" s="34">
        <v>0.50000000000000011</v>
      </c>
      <c r="R58" s="44">
        <v>0.14937313613222555</v>
      </c>
    </row>
    <row r="59" spans="11:18" x14ac:dyDescent="0.25">
      <c r="K59" s="35">
        <v>2</v>
      </c>
      <c r="L59" s="36" t="s">
        <v>52</v>
      </c>
      <c r="M59" s="37">
        <v>4</v>
      </c>
      <c r="N59" s="37">
        <v>1</v>
      </c>
      <c r="O59" s="37">
        <v>1</v>
      </c>
      <c r="P59" s="38">
        <v>4</v>
      </c>
      <c r="Q59" s="39">
        <v>1.5874010519681994</v>
      </c>
      <c r="R59" s="44">
        <v>0.47423014686416765</v>
      </c>
    </row>
    <row r="60" spans="11:18" x14ac:dyDescent="0.25">
      <c r="K60" s="35">
        <v>3</v>
      </c>
      <c r="L60" s="36" t="s">
        <v>53</v>
      </c>
      <c r="M60" s="37">
        <v>2</v>
      </c>
      <c r="N60" s="37">
        <v>1</v>
      </c>
      <c r="O60" s="37">
        <v>1</v>
      </c>
      <c r="P60" s="38">
        <v>2</v>
      </c>
      <c r="Q60" s="39">
        <v>1.2599210498948732</v>
      </c>
      <c r="R60" s="44">
        <v>0.37639671700360677</v>
      </c>
    </row>
    <row r="61" spans="11:18" x14ac:dyDescent="0.25">
      <c r="K61" s="157" t="s">
        <v>62</v>
      </c>
      <c r="L61" s="157"/>
      <c r="M61" s="15"/>
      <c r="N61" s="15"/>
      <c r="O61" s="15"/>
      <c r="P61" s="15"/>
      <c r="Q61" s="40">
        <v>3.3473221018630728</v>
      </c>
      <c r="R61" s="40">
        <v>1</v>
      </c>
    </row>
  </sheetData>
  <mergeCells count="58">
    <mergeCell ref="R47:R48"/>
    <mergeCell ref="K52:L52"/>
    <mergeCell ref="P56:P57"/>
    <mergeCell ref="Q56:Q57"/>
    <mergeCell ref="R56:R57"/>
    <mergeCell ref="K61:L61"/>
    <mergeCell ref="P47:P48"/>
    <mergeCell ref="Q47:Q48"/>
    <mergeCell ref="K43:L43"/>
    <mergeCell ref="D43:E43"/>
    <mergeCell ref="B40:C40"/>
    <mergeCell ref="D40:E40"/>
    <mergeCell ref="D41:E41"/>
    <mergeCell ref="K34:L34"/>
    <mergeCell ref="D44:E44"/>
    <mergeCell ref="D42:E42"/>
    <mergeCell ref="Q29:Q30"/>
    <mergeCell ref="R29:R30"/>
    <mergeCell ref="R38:R39"/>
    <mergeCell ref="B37:C37"/>
    <mergeCell ref="D37:E37"/>
    <mergeCell ref="Q38:Q39"/>
    <mergeCell ref="B38:C38"/>
    <mergeCell ref="D38:E38"/>
    <mergeCell ref="B39:C39"/>
    <mergeCell ref="D39:E39"/>
    <mergeCell ref="P29:P30"/>
    <mergeCell ref="P38:P39"/>
    <mergeCell ref="R11:R12"/>
    <mergeCell ref="A27:B27"/>
    <mergeCell ref="K16:L16"/>
    <mergeCell ref="P20:P21"/>
    <mergeCell ref="Q20:Q21"/>
    <mergeCell ref="R20:R21"/>
    <mergeCell ref="P11:P12"/>
    <mergeCell ref="K25:L25"/>
    <mergeCell ref="Q11:Q12"/>
    <mergeCell ref="K7:L7"/>
    <mergeCell ref="B16:F16"/>
    <mergeCell ref="A17:C17"/>
    <mergeCell ref="D17:E17"/>
    <mergeCell ref="A18:B18"/>
    <mergeCell ref="V1:X1"/>
    <mergeCell ref="AA1:AC1"/>
    <mergeCell ref="P2:P3"/>
    <mergeCell ref="Q2:Q3"/>
    <mergeCell ref="R2:R3"/>
    <mergeCell ref="Y2:Y3"/>
    <mergeCell ref="T3:U3"/>
    <mergeCell ref="BH4:BH20"/>
    <mergeCell ref="BI4:BI12"/>
    <mergeCell ref="BJ4:BJ6"/>
    <mergeCell ref="BJ7:BJ9"/>
    <mergeCell ref="BJ10:BJ12"/>
    <mergeCell ref="BI13:BI20"/>
    <mergeCell ref="BJ13:BJ15"/>
    <mergeCell ref="BJ16:BJ18"/>
    <mergeCell ref="BJ19:BJ20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6</vt:i4>
      </vt:variant>
    </vt:vector>
  </HeadingPairs>
  <TitlesOfParts>
    <vt:vector size="6" baseType="lpstr">
      <vt:lpstr>Hoja1</vt:lpstr>
      <vt:lpstr>Recoleccion de informació</vt:lpstr>
      <vt:lpstr>Criterios</vt:lpstr>
      <vt:lpstr>Alternativas</vt:lpstr>
      <vt:lpstr>Hoja2</vt:lpstr>
      <vt:lpstr>Hoja3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monica rojas</dc:creator>
  <cp:lastModifiedBy>Dayana Catherine Aguirre Palacios</cp:lastModifiedBy>
  <dcterms:created xsi:type="dcterms:W3CDTF">2018-04-13T03:05:53Z</dcterms:created>
  <dcterms:modified xsi:type="dcterms:W3CDTF">2019-02-12T17:11:29Z</dcterms:modified>
</cp:coreProperties>
</file>